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ssivesafety-my.sharepoint.com/personal/daniela_chirvasa_zf-lifetec_com/Documents/01_Lucru/Forms/00_Forms all/"/>
    </mc:Choice>
  </mc:AlternateContent>
  <xr:revisionPtr revIDLastSave="0" documentId="8_{84E9D459-8C7E-4D94-B472-2FDB76D12939}" xr6:coauthVersionLast="47" xr6:coauthVersionMax="47" xr10:uidLastSave="{00000000-0000-0000-0000-000000000000}"/>
  <workbookProtection workbookAlgorithmName="SHA-512" workbookHashValue="9EWoU8jkc/OB6NVsjhz3degtD5uQ25XY6LPI/u9ABRzkeECZohUtWyPcITKWw2T5oNd+zXjE7S3A8eiMnFcrBA==" workbookSaltValue="nK1l9dRbKCU2AGVQRQm/Kw==" workbookSpinCount="100000" lockStructure="1"/>
  <bookViews>
    <workbookView xWindow="-108" yWindow="-108" windowWidth="23256" windowHeight="12456" xr2:uid="{00000000-000D-0000-FFFF-FFFF00000000}"/>
  </bookViews>
  <sheets>
    <sheet name="Supplier Pkg Form v.7" sheetId="18" r:id="rId1"/>
    <sheet name="Convert to english units" sheetId="14" r:id="rId2"/>
    <sheet name="Convert to metric units" sheetId="16" r:id="rId3"/>
    <sheet name="Sample and fill in instructions" sheetId="11" r:id="rId4"/>
  </sheets>
  <definedNames>
    <definedName name="_xlnm._FilterDatabase" localSheetId="0" hidden="1">'Supplier Pkg Form v.7'!$A$25:$BX$47</definedName>
    <definedName name="_xlnm.Print_Area" localSheetId="1">'Convert to english units'!$A$1:$BJ$47</definedName>
    <definedName name="_xlnm.Print_Area" localSheetId="2">'Convert to metric units'!$A$1:$BJ$47</definedName>
    <definedName name="_xlnm.Print_Area" localSheetId="3">'Sample and fill in instructions'!$A$1:$BJ$47</definedName>
    <definedName name="_xlnm.Print_Area" localSheetId="0">'Supplier Pkg Form v.7'!$A$1:$BJ$47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14" i="18" l="1"/>
  <c r="BS13" i="18"/>
  <c r="BK3" i="18" l="1"/>
  <c r="I41" i="16" l="1"/>
  <c r="I40" i="16"/>
  <c r="I41" i="14"/>
  <c r="I40" i="14"/>
  <c r="J35" i="18" l="1"/>
  <c r="BH41" i="11" l="1"/>
  <c r="BH42" i="11" s="1"/>
  <c r="AF40" i="11"/>
  <c r="AJ40" i="11" s="1"/>
  <c r="AF38" i="11"/>
  <c r="AJ38" i="11" s="1"/>
  <c r="Q35" i="11"/>
  <c r="J35" i="11"/>
  <c r="N35" i="11" s="1"/>
  <c r="AJ34" i="11"/>
  <c r="J37" i="11" s="1"/>
  <c r="AA46" i="16"/>
  <c r="S46" i="16"/>
  <c r="H46" i="16"/>
  <c r="AA45" i="16"/>
  <c r="S45" i="16"/>
  <c r="H45" i="16"/>
  <c r="AS44" i="16"/>
  <c r="BH40" i="16"/>
  <c r="BE40" i="16"/>
  <c r="BC40" i="16"/>
  <c r="BA40" i="16"/>
  <c r="AU40" i="16"/>
  <c r="AO40" i="16"/>
  <c r="BH39" i="16"/>
  <c r="BE39" i="16"/>
  <c r="BC39" i="16"/>
  <c r="BA39" i="16"/>
  <c r="AU39" i="16"/>
  <c r="AO39" i="16"/>
  <c r="BH38" i="16"/>
  <c r="BE38" i="16"/>
  <c r="BC38" i="16"/>
  <c r="BA38" i="16"/>
  <c r="AU38" i="16"/>
  <c r="AO38" i="16"/>
  <c r="BH37" i="16"/>
  <c r="BE37" i="16"/>
  <c r="BC37" i="16"/>
  <c r="BA37" i="16"/>
  <c r="AU37" i="16"/>
  <c r="AO37" i="16"/>
  <c r="F37" i="16"/>
  <c r="BH36" i="16"/>
  <c r="BE36" i="16"/>
  <c r="BC36" i="16"/>
  <c r="BA36" i="16"/>
  <c r="AU36" i="16"/>
  <c r="AO36" i="16"/>
  <c r="BH35" i="16"/>
  <c r="BE35" i="16"/>
  <c r="BC35" i="16"/>
  <c r="BA35" i="16"/>
  <c r="AU35" i="16"/>
  <c r="AO35" i="16"/>
  <c r="F35" i="16"/>
  <c r="BH34" i="16"/>
  <c r="BE34" i="16"/>
  <c r="BC34" i="16"/>
  <c r="BA34" i="16"/>
  <c r="AU34" i="16"/>
  <c r="AO34" i="16"/>
  <c r="AA34" i="16"/>
  <c r="J35" i="16" s="1"/>
  <c r="AL33" i="16"/>
  <c r="BU26" i="16" s="1"/>
  <c r="AH33" i="16"/>
  <c r="BT27" i="16" s="1"/>
  <c r="AD33" i="16"/>
  <c r="BS26" i="16" s="1"/>
  <c r="AL32" i="16"/>
  <c r="AH32" i="16"/>
  <c r="AD32" i="16"/>
  <c r="Q32" i="16"/>
  <c r="N32" i="16"/>
  <c r="K32" i="16"/>
  <c r="BE30" i="16"/>
  <c r="AT30" i="16"/>
  <c r="AK30" i="16"/>
  <c r="AA30" i="16"/>
  <c r="J30" i="16"/>
  <c r="BU22" i="16"/>
  <c r="BT22" i="16"/>
  <c r="BS22" i="16"/>
  <c r="BU21" i="16"/>
  <c r="BT21" i="16"/>
  <c r="BS21" i="16"/>
  <c r="BV21" i="16" s="1"/>
  <c r="BV18" i="16"/>
  <c r="BS17" i="16"/>
  <c r="BV17" i="16" s="1"/>
  <c r="AO16" i="16"/>
  <c r="BF13" i="16"/>
  <c r="AW13" i="16"/>
  <c r="AN13" i="16"/>
  <c r="U13" i="16"/>
  <c r="AQ12" i="16"/>
  <c r="U12" i="16"/>
  <c r="BC11" i="16"/>
  <c r="AU11" i="16"/>
  <c r="AL11" i="16"/>
  <c r="AD11" i="16"/>
  <c r="U11" i="16"/>
  <c r="BD10" i="16"/>
  <c r="AN10" i="16"/>
  <c r="U10" i="16"/>
  <c r="BA8" i="16"/>
  <c r="AQ8" i="16"/>
  <c r="AG8" i="16"/>
  <c r="U8" i="16"/>
  <c r="AF7" i="16"/>
  <c r="BD6" i="16"/>
  <c r="U6" i="16"/>
  <c r="AX4" i="16"/>
  <c r="AX2" i="16"/>
  <c r="AA46" i="14"/>
  <c r="S46" i="14"/>
  <c r="H46" i="14"/>
  <c r="AA45" i="14"/>
  <c r="S45" i="14"/>
  <c r="H45" i="14"/>
  <c r="AS44" i="14"/>
  <c r="BH40" i="14"/>
  <c r="BE40" i="14"/>
  <c r="BC40" i="14"/>
  <c r="BA40" i="14"/>
  <c r="AU40" i="14"/>
  <c r="AO40" i="14"/>
  <c r="BH39" i="14"/>
  <c r="BE39" i="14"/>
  <c r="BC39" i="14"/>
  <c r="BA39" i="14"/>
  <c r="AU39" i="14"/>
  <c r="AO39" i="14"/>
  <c r="BH38" i="14"/>
  <c r="BE38" i="14"/>
  <c r="BC38" i="14"/>
  <c r="BA38" i="14"/>
  <c r="AU38" i="14"/>
  <c r="AO38" i="14"/>
  <c r="BH37" i="14"/>
  <c r="BE37" i="14"/>
  <c r="BC37" i="14"/>
  <c r="BA37" i="14"/>
  <c r="AU37" i="14"/>
  <c r="AO37" i="14"/>
  <c r="F37" i="14"/>
  <c r="BH36" i="14"/>
  <c r="BE36" i="14"/>
  <c r="BC36" i="14"/>
  <c r="BA36" i="14"/>
  <c r="AU36" i="14"/>
  <c r="AO36" i="14"/>
  <c r="BH35" i="14"/>
  <c r="BE35" i="14"/>
  <c r="BC35" i="14"/>
  <c r="BA35" i="14"/>
  <c r="AU35" i="14"/>
  <c r="AO35" i="14"/>
  <c r="F35" i="14"/>
  <c r="BH34" i="14"/>
  <c r="BE34" i="14"/>
  <c r="BC34" i="14"/>
  <c r="BA34" i="14"/>
  <c r="AU34" i="14"/>
  <c r="AO34" i="14"/>
  <c r="AA34" i="14"/>
  <c r="J35" i="14" s="1"/>
  <c r="AL33" i="14"/>
  <c r="BU27" i="14" s="1"/>
  <c r="AH33" i="14"/>
  <c r="BT27" i="14" s="1"/>
  <c r="AD33" i="14"/>
  <c r="AL32" i="14"/>
  <c r="AH32" i="14"/>
  <c r="AD32" i="14"/>
  <c r="Q32" i="14"/>
  <c r="N32" i="14"/>
  <c r="K32" i="14"/>
  <c r="BE30" i="14"/>
  <c r="AT30" i="14"/>
  <c r="AK30" i="14"/>
  <c r="AA30" i="14"/>
  <c r="J30" i="14"/>
  <c r="BU22" i="14"/>
  <c r="BT22" i="14"/>
  <c r="BS22" i="14"/>
  <c r="BU21" i="14"/>
  <c r="BT21" i="14"/>
  <c r="BS21" i="14"/>
  <c r="BV21" i="14" s="1"/>
  <c r="BV18" i="14"/>
  <c r="BS17" i="14"/>
  <c r="BV17" i="14" s="1"/>
  <c r="BF13" i="14"/>
  <c r="AW13" i="14"/>
  <c r="AN13" i="14"/>
  <c r="U13" i="14"/>
  <c r="BJ12" i="14"/>
  <c r="AQ12" i="14"/>
  <c r="U12" i="14"/>
  <c r="BC11" i="14"/>
  <c r="AU11" i="14"/>
  <c r="AL11" i="14"/>
  <c r="AD11" i="14"/>
  <c r="U11" i="14"/>
  <c r="BD10" i="14"/>
  <c r="AN10" i="14"/>
  <c r="U10" i="14"/>
  <c r="BA8" i="14"/>
  <c r="AQ8" i="14"/>
  <c r="AG8" i="14"/>
  <c r="U8" i="14"/>
  <c r="AF7" i="14"/>
  <c r="BD6" i="14"/>
  <c r="U6" i="14"/>
  <c r="AX4" i="14"/>
  <c r="AX2" i="14"/>
  <c r="BY57" i="18"/>
  <c r="BS51" i="18"/>
  <c r="BW43" i="18"/>
  <c r="BH41" i="16"/>
  <c r="J40" i="18"/>
  <c r="BS39" i="18"/>
  <c r="BW36" i="18"/>
  <c r="Q35" i="18"/>
  <c r="N35" i="18"/>
  <c r="AJ34" i="18"/>
  <c r="J37" i="18" s="1"/>
  <c r="Q37" i="18" s="1"/>
  <c r="Q37" i="16" s="1"/>
  <c r="BU23" i="18"/>
  <c r="BT23" i="18"/>
  <c r="BS23" i="18"/>
  <c r="BU22" i="18"/>
  <c r="BT22" i="18"/>
  <c r="BU18" i="18"/>
  <c r="BU26" i="18" s="1"/>
  <c r="BT18" i="18"/>
  <c r="BT26" i="18" s="1"/>
  <c r="BS18" i="18"/>
  <c r="BS26" i="18" s="1"/>
  <c r="BU17" i="18"/>
  <c r="BU25" i="18" s="1"/>
  <c r="BT17" i="18"/>
  <c r="BT25" i="18" s="1"/>
  <c r="BV14" i="18"/>
  <c r="BY54" i="18"/>
  <c r="BK8" i="18"/>
  <c r="BK7" i="18"/>
  <c r="BK6" i="18"/>
  <c r="BK5" i="18"/>
  <c r="BK4" i="18"/>
  <c r="BW49" i="18" s="1"/>
  <c r="BO2" i="18"/>
  <c r="BU29" i="14" l="1"/>
  <c r="BS27" i="16"/>
  <c r="BU26" i="14"/>
  <c r="BS30" i="16"/>
  <c r="BW38" i="18"/>
  <c r="BW39" i="18" s="1"/>
  <c r="BS49" i="18"/>
  <c r="BW37" i="18"/>
  <c r="BU30" i="16"/>
  <c r="BT29" i="14"/>
  <c r="BT30" i="16"/>
  <c r="BV23" i="18"/>
  <c r="BT26" i="14"/>
  <c r="BT29" i="16"/>
  <c r="BT26" i="16"/>
  <c r="BV26" i="16" s="1"/>
  <c r="BT30" i="14"/>
  <c r="BH41" i="14"/>
  <c r="Q35" i="16"/>
  <c r="N37" i="18"/>
  <c r="N37" i="16" s="1"/>
  <c r="BH42" i="18"/>
  <c r="BH42" i="14" s="1"/>
  <c r="Q35" i="14"/>
  <c r="BU30" i="14"/>
  <c r="BS27" i="14"/>
  <c r="BV27" i="14" s="1"/>
  <c r="BU29" i="16"/>
  <c r="BS26" i="14"/>
  <c r="AF40" i="14"/>
  <c r="BV32" i="14" s="1"/>
  <c r="BU27" i="16"/>
  <c r="BV27" i="16" s="1"/>
  <c r="BV26" i="18"/>
  <c r="BS30" i="14"/>
  <c r="Q37" i="11"/>
  <c r="N37" i="11"/>
  <c r="AF40" i="16"/>
  <c r="BV32" i="16" s="1"/>
  <c r="BV13" i="18"/>
  <c r="BV18" i="18"/>
  <c r="BS50" i="18"/>
  <c r="N35" i="14"/>
  <c r="AF38" i="14"/>
  <c r="BV31" i="14" s="1"/>
  <c r="N35" i="16"/>
  <c r="AF38" i="16"/>
  <c r="BV31" i="16" s="1"/>
  <c r="BS29" i="14"/>
  <c r="BS29" i="16"/>
  <c r="BS17" i="18"/>
  <c r="BS22" i="18"/>
  <c r="BV22" i="18" s="1"/>
  <c r="BS37" i="18"/>
  <c r="BS38" i="18"/>
  <c r="BW50" i="18"/>
  <c r="BW51" i="18" s="1"/>
  <c r="BV22" i="14"/>
  <c r="Q37" i="14"/>
  <c r="BV22" i="16"/>
  <c r="AJ34" i="14"/>
  <c r="J37" i="14" s="1"/>
  <c r="AJ34" i="16"/>
  <c r="J37" i="16" s="1"/>
  <c r="BS52" i="18" l="1"/>
  <c r="AF40" i="18" s="1"/>
  <c r="AJ40" i="18" s="1"/>
  <c r="AJ38" i="14"/>
  <c r="BV29" i="14"/>
  <c r="BV30" i="14"/>
  <c r="BV30" i="16"/>
  <c r="AJ38" i="16"/>
  <c r="BV29" i="16"/>
  <c r="BV26" i="14"/>
  <c r="N37" i="14"/>
  <c r="BH42" i="16"/>
  <c r="AJ40" i="14"/>
  <c r="AK40" i="18"/>
  <c r="AN41" i="18"/>
  <c r="AJ41" i="18"/>
  <c r="BV28" i="18"/>
  <c r="AL41" i="18"/>
  <c r="BS25" i="18"/>
  <c r="BV25" i="18" s="1"/>
  <c r="BV17" i="18"/>
  <c r="AJ40" i="16"/>
  <c r="BS40" i="18"/>
  <c r="AF38" i="18" s="1"/>
  <c r="AM41" i="18" l="1"/>
  <c r="AM40" i="18"/>
  <c r="AN40" i="18"/>
  <c r="AL40" i="18"/>
  <c r="AK41" i="18"/>
  <c r="AN39" i="18"/>
  <c r="AJ39" i="18"/>
  <c r="AM38" i="18"/>
  <c r="AL39" i="18"/>
  <c r="AK38" i="18"/>
  <c r="BV27" i="18"/>
  <c r="AL38" i="18"/>
  <c r="AK39" i="18"/>
  <c r="AN38" i="18"/>
  <c r="AJ38" i="18"/>
  <c r="AM39" i="18"/>
</calcChain>
</file>

<file path=xl/sharedStrings.xml><?xml version="1.0" encoding="utf-8"?>
<sst xmlns="http://schemas.openxmlformats.org/spreadsheetml/2006/main" count="613" uniqueCount="238">
  <si>
    <t>Company Name</t>
  </si>
  <si>
    <t>Supplier Number</t>
  </si>
  <si>
    <t>Pkg Contact Name</t>
  </si>
  <si>
    <t>Program Name or Code</t>
  </si>
  <si>
    <t>Part Description (name)</t>
  </si>
  <si>
    <t>Midland</t>
  </si>
  <si>
    <t>Reynosa</t>
  </si>
  <si>
    <t>Chihuahua IRS</t>
  </si>
  <si>
    <t>Chihuahua SWS</t>
  </si>
  <si>
    <t>Mesa</t>
  </si>
  <si>
    <t>Other</t>
  </si>
  <si>
    <t>Cube Utilization</t>
  </si>
  <si>
    <t>Hazard Class</t>
  </si>
  <si>
    <t>Class 9</t>
  </si>
  <si>
    <t>Class 1.4G</t>
  </si>
  <si>
    <t>Unit Load Cube Utilization Calculation</t>
  </si>
  <si>
    <t>L</t>
  </si>
  <si>
    <t>W</t>
  </si>
  <si>
    <t>Unit Load (Secondary Pack Information)</t>
  </si>
  <si>
    <t>Single Carton (Primary Pack Information)</t>
  </si>
  <si>
    <t>Name</t>
  </si>
  <si>
    <t>Materials Type</t>
  </si>
  <si>
    <t>QTY</t>
  </si>
  <si>
    <t>WT</t>
  </si>
  <si>
    <t>Gross</t>
  </si>
  <si>
    <t>* Supplier is responsible for load from point of manufacture to point of fit</t>
  </si>
  <si>
    <t>Dept/Function</t>
  </si>
  <si>
    <t>Date</t>
  </si>
  <si>
    <t>Signature</t>
  </si>
  <si>
    <t>Name (print)</t>
  </si>
  <si>
    <t>SECTION 1: Supplier Information (Shipping)</t>
  </si>
  <si>
    <t>Fax #</t>
  </si>
  <si>
    <t>SECTION 2: Program and Part Information</t>
  </si>
  <si>
    <t>SECTION 3: Packaging Information</t>
  </si>
  <si>
    <t>Pallets/UL</t>
  </si>
  <si>
    <t>40' HC OC</t>
  </si>
  <si>
    <t>Concept Approval</t>
  </si>
  <si>
    <t>Final Plant Approval</t>
  </si>
  <si>
    <r>
      <rPr>
        <b/>
        <sz val="9"/>
        <color theme="1"/>
        <rFont val="Arial"/>
        <family val="2"/>
      </rPr>
      <t>SECTION 3-3:</t>
    </r>
    <r>
      <rPr>
        <sz val="9"/>
        <color theme="1"/>
        <rFont val="Arial"/>
        <family val="2"/>
      </rPr>
      <t xml:space="preserve"> Label Photos (Master and Single Carton) </t>
    </r>
  </si>
  <si>
    <t>Container and Shipping Unit List of Materials</t>
  </si>
  <si>
    <t>Part</t>
  </si>
  <si>
    <t>WT / Container</t>
  </si>
  <si>
    <t>Pieces per
 Container</t>
  </si>
  <si>
    <t>Overall Single
Carton Density</t>
  </si>
  <si>
    <t>Overall UL 
Density</t>
  </si>
  <si>
    <t>Trans Type</t>
  </si>
  <si>
    <t>53' Truck</t>
  </si>
  <si>
    <t>SECTION 4: Approval Information</t>
  </si>
  <si>
    <t xml:space="preserve">Target &gt;85% </t>
  </si>
  <si>
    <t>Unit
 Load</t>
  </si>
  <si>
    <t>N/A</t>
  </si>
  <si>
    <t>Plastic</t>
  </si>
  <si>
    <t>Poly bag</t>
  </si>
  <si>
    <t>H</t>
  </si>
  <si>
    <t>Jane Smithboard</t>
  </si>
  <si>
    <t>123-456-7890</t>
  </si>
  <si>
    <t>123-456-7899</t>
  </si>
  <si>
    <t>Company JJ &amp; KK</t>
  </si>
  <si>
    <t>jsmithboard@jjkk,com</t>
  </si>
  <si>
    <t>Bolt</t>
  </si>
  <si>
    <t>Stretch Film</t>
  </si>
  <si>
    <t>Corner Post</t>
  </si>
  <si>
    <t>Part Photo</t>
  </si>
  <si>
    <t>Label Length</t>
  </si>
  <si>
    <t>Label Width</t>
  </si>
  <si>
    <t>Measurement Units</t>
  </si>
  <si>
    <t>Lbs</t>
  </si>
  <si>
    <t>Kg</t>
  </si>
  <si>
    <t>Inches</t>
  </si>
  <si>
    <t>mm</t>
  </si>
  <si>
    <t>English</t>
  </si>
  <si>
    <t>Metric</t>
  </si>
  <si>
    <t>X</t>
  </si>
  <si>
    <t>1234 Test Lane, Detroit, MI 48224 USA</t>
  </si>
  <si>
    <t>Company Address:  Street, City, State, Country Code</t>
  </si>
  <si>
    <t>Tel #</t>
  </si>
  <si>
    <t>e-mail</t>
  </si>
  <si>
    <t>Part Weight (each):</t>
  </si>
  <si>
    <t>Length</t>
  </si>
  <si>
    <t>Width</t>
  </si>
  <si>
    <t>Part Dimensions:</t>
  </si>
  <si>
    <t>Height</t>
  </si>
  <si>
    <r>
      <rPr>
        <b/>
        <sz val="9"/>
        <color theme="1"/>
        <rFont val="Arial"/>
        <family val="2"/>
      </rPr>
      <t>SECTION 3-1:</t>
    </r>
    <r>
      <rPr>
        <sz val="9"/>
        <color theme="1"/>
        <rFont val="Arial"/>
        <family val="2"/>
      </rPr>
      <t xml:space="preserve"> Part + Dunnage + Primary Box Photo</t>
    </r>
  </si>
  <si>
    <t>ECT Container Strength:</t>
  </si>
  <si>
    <t>Containers per layer</t>
  </si>
  <si>
    <t>Containers per pallet</t>
  </si>
  <si>
    <r>
      <rPr>
        <b/>
        <sz val="9"/>
        <color theme="1"/>
        <rFont val="Arial"/>
        <family val="2"/>
      </rPr>
      <t>SECTION 3-2</t>
    </r>
    <r>
      <rPr>
        <sz val="9"/>
        <color theme="1"/>
        <rFont val="Arial"/>
        <family val="2"/>
      </rPr>
      <t xml:space="preserve">: Primary + Secondary Complete Unit Load Photo </t>
    </r>
  </si>
  <si>
    <t>Pallet Dimensions</t>
  </si>
  <si>
    <t>Unit load Dimensions</t>
  </si>
  <si>
    <t>Single Carton Dimensions</t>
  </si>
  <si>
    <t>Primary  Container</t>
  </si>
  <si>
    <t>Transportation Mode</t>
  </si>
  <si>
    <t>Transportation
Information</t>
  </si>
  <si>
    <t>44 ECT / BC</t>
  </si>
  <si>
    <t>Cardbord</t>
  </si>
  <si>
    <t>12m HC OC</t>
  </si>
  <si>
    <t>16m Truck</t>
  </si>
  <si>
    <t>Corrosion Protection Required?</t>
  </si>
  <si>
    <t>Container 
Weight</t>
  </si>
  <si>
    <t>VCI Plastic</t>
  </si>
  <si>
    <t>Revision</t>
  </si>
  <si>
    <t xml:space="preserve">Insert a digital photo or drawing of the part. Photo not to exceed 300 Kb. </t>
  </si>
  <si>
    <t>Revision number and date. 0 is original submission. Date format: Month, day, year (Example: Apr 25, 15)</t>
  </si>
  <si>
    <t>Supplier company name.</t>
  </si>
  <si>
    <t>Supplier company address: street, city, state, country and code.</t>
  </si>
  <si>
    <t>Supplier packaging contact name.</t>
  </si>
  <si>
    <t>Form Header -right top-</t>
  </si>
  <si>
    <t>Supplier number</t>
  </si>
  <si>
    <t>Supplier packaging contact telephone number.</t>
  </si>
  <si>
    <t>Supplier packaging contact fax # (if applicable).</t>
  </si>
  <si>
    <t>Supplier packaging contact e-mail.</t>
  </si>
  <si>
    <t>Enter program or platform name where the part is going to be used. (Example: Ford U22X, GM A1XX)</t>
  </si>
  <si>
    <t>Ford U22X</t>
  </si>
  <si>
    <t>Enter part description.</t>
  </si>
  <si>
    <t>If the part is clasified as Hazardous material, select the proper Hazmat clasification, if do not select N/A.</t>
  </si>
  <si>
    <t xml:space="preserve">Mark the proper box if corrosion protection is required. </t>
  </si>
  <si>
    <t>Enter the part weight (each). Use the proper mesurement unit as specified on the form header.</t>
  </si>
  <si>
    <t>Fill in the length, width and height of the part using the proper measurement unit specified.</t>
  </si>
  <si>
    <t xml:space="preserve">Insert a digital photo showing the part, dunnage and primary box used. Photo not to exceed 300 Kb. </t>
  </si>
  <si>
    <t xml:space="preserve">Insert a digital photo showing the primary box arrangement into the secondary unit load. Photo not to exceed 300 Kb. </t>
  </si>
  <si>
    <t xml:space="preserve">Insert a digital photo showing the master and single carton labels. Must comply with NA labeling spec. Photo not to exceed 300 Kb. </t>
  </si>
  <si>
    <t>Enter box strength. Place the ECT use and the type of flute of the corrugate. (Example: 44 ECT / Flute BC).</t>
  </si>
  <si>
    <t>Enter dimension of the primary box: length, width and height. Use proper measurement units as specified.</t>
  </si>
  <si>
    <t xml:space="preserve">Enter quantity of boxes per layer are placed onto shipping unit. </t>
  </si>
  <si>
    <t xml:space="preserve">Enter total quantity of boxes the full shipping unit has. </t>
  </si>
  <si>
    <t>Enter pallet dimension as a component. Use proper measurement units as specified.</t>
  </si>
  <si>
    <t>Enter unit load dimension (full load pallet). Use the proper measurement units as specified.</t>
  </si>
  <si>
    <t>The total quantity of parts per shipping unit will show up.</t>
  </si>
  <si>
    <t>Enter the total quantity of parts the primary box contains.</t>
  </si>
  <si>
    <t>Enter labels dimension. Measurement units as specified.</t>
  </si>
  <si>
    <t>Enter type of material each component is made.</t>
  </si>
  <si>
    <t>Enter total quantity of material is used per shipping unit.</t>
  </si>
  <si>
    <t xml:space="preserve">Enter weight of each component. </t>
  </si>
  <si>
    <t>This section will display the status of the packaging proposal: approved, approved but with changes and not approved.</t>
  </si>
  <si>
    <t xml:space="preserve">This section is to add comments from both, supplier and customer if necessary. </t>
  </si>
  <si>
    <t xml:space="preserve"> Tare
Weight</t>
  </si>
  <si>
    <t>FORM FILL IN INSTRUCTIONS:</t>
  </si>
  <si>
    <t>Enter tare box weight. Automatically the Gross weight of the box with parts will show up.</t>
  </si>
  <si>
    <t>Enter tare pallet  weight. Automatically the Gross weight of the pallet with boxes/parts will show up.</t>
  </si>
  <si>
    <t>notes;</t>
  </si>
  <si>
    <t>make table of usable space inside truck and acran container in standard and metric</t>
  </si>
  <si>
    <t xml:space="preserve">53' Truck </t>
  </si>
  <si>
    <t xml:space="preserve">40' HC ocean </t>
  </si>
  <si>
    <t>Millimeters</t>
  </si>
  <si>
    <t>Useable space in 53' truck and 40' HC Ocean container</t>
  </si>
  <si>
    <t>trk</t>
  </si>
  <si>
    <t>ocean</t>
  </si>
  <si>
    <t>Truck and Ocean calculation (rounded down pallets)</t>
  </si>
  <si>
    <t>total</t>
  </si>
  <si>
    <t>Millmtrs</t>
  </si>
  <si>
    <t>TTL</t>
  </si>
  <si>
    <t>Spec intn'l pallet sizes</t>
  </si>
  <si>
    <t>Cross check -</t>
  </si>
  <si>
    <t xml:space="preserve">Target &gt;80% </t>
  </si>
  <si>
    <t>Maintain the table in yellow for calc of the volume for trk and Ocean</t>
  </si>
  <si>
    <t>H Max</t>
  </si>
  <si>
    <t xml:space="preserve">Automatically the cube utilization percentage will be determine. Target is &gt;85%. </t>
  </si>
  <si>
    <t>Chihuahua MX IRS</t>
  </si>
  <si>
    <t>Chihuahua MX SWS</t>
  </si>
  <si>
    <t>Midland ON</t>
  </si>
  <si>
    <t>Mesa AZ</t>
  </si>
  <si>
    <t>Gomez Palacio MX LLG</t>
  </si>
  <si>
    <t>Reynosa MX</t>
  </si>
  <si>
    <t>Marshall IL</t>
  </si>
  <si>
    <t>Anting PRC</t>
  </si>
  <si>
    <t>Peterlee UK</t>
  </si>
  <si>
    <t>Limeira, Sao Paulo</t>
  </si>
  <si>
    <t>UNIT LOAD STACKING LEVEL</t>
  </si>
  <si>
    <t>COMMENTS FOR STACKING LEVELS</t>
  </si>
  <si>
    <t>If for a special reason a unit load system is not stackable, supplier MUST get approval from the plant packaging engineer.</t>
  </si>
  <si>
    <t>Transit / transportation</t>
  </si>
  <si>
    <t>Warehousing /storage</t>
  </si>
  <si>
    <t>ZF Plant (Final Destination of Part)</t>
  </si>
  <si>
    <t>ZF Customer Region</t>
  </si>
  <si>
    <t>ZF Part Number (s)</t>
  </si>
  <si>
    <t>ZF Pkg Engineer</t>
  </si>
  <si>
    <t>ZF MFG Engineer</t>
  </si>
  <si>
    <t>ZF ASIA</t>
  </si>
  <si>
    <t>ZF EU</t>
  </si>
  <si>
    <t>ZF NA</t>
  </si>
  <si>
    <t>ZFEU</t>
  </si>
  <si>
    <t>24A</t>
  </si>
  <si>
    <t xml:space="preserve">can place only 1 shipping unit on top of the one situated on the floor, therefore you have 2 shipping units piled up ( 1 + 1 ). </t>
  </si>
  <si>
    <t>John Lopez</t>
  </si>
  <si>
    <t>Oct/28/19</t>
  </si>
  <si>
    <t>Single Box (Primary Pack Information)</t>
  </si>
  <si>
    <t>Overall Single
Box Density</t>
  </si>
  <si>
    <t>STACKABLE FACTOR</t>
  </si>
  <si>
    <t>-1 on 1 stackable</t>
  </si>
  <si>
    <t>-1 on 1 on1 stackable</t>
  </si>
  <si>
    <t>-1 on 1 on 1 on1 stackable</t>
  </si>
  <si>
    <t>-1 on 1 on 1 on 1 on1 stackable</t>
  </si>
  <si>
    <t>-1 on 1 on 1 on 1on 1 on 1stackable</t>
  </si>
  <si>
    <t xml:space="preserve"> Not stackable</t>
  </si>
  <si>
    <t xml:space="preserve"> Unknown</t>
  </si>
  <si>
    <t>If value at cell is RED, stacking level is not acceptable. Form would NOT be approved.</t>
  </si>
  <si>
    <t>Put an X in measurement units, select only one: english or metric system. Applicable for all data entered in the form.</t>
  </si>
  <si>
    <t xml:space="preserve">All unit  loads SHALL be capable of being stacked more than 80” (2,032mm) but no more than 100.5" (2,553mm) in height. </t>
  </si>
  <si>
    <t>Truck Supplier Information Utilization</t>
  </si>
  <si>
    <t>Calc Height</t>
  </si>
  <si>
    <t>Inches or MM?</t>
  </si>
  <si>
    <t>Max Height in Inches or MM</t>
  </si>
  <si>
    <t>Pallets in a Truck</t>
  </si>
  <si>
    <t>Max Utilization 53´ Truck:</t>
  </si>
  <si>
    <t>Max Utilization 40´HC OC:</t>
  </si>
  <si>
    <t>Pallets in a Container</t>
  </si>
  <si>
    <t>Pallet Dimensions (LxWxH)</t>
  </si>
  <si>
    <t>Single Carton Dimensions (LxWxH)</t>
  </si>
  <si>
    <r>
      <t xml:space="preserve">Unit load Dimensions </t>
    </r>
    <r>
      <rPr>
        <sz val="8"/>
        <color theme="1"/>
        <rFont val="Arial"/>
        <family val="2"/>
      </rPr>
      <t>(LxWxH)</t>
    </r>
  </si>
  <si>
    <t>24B</t>
  </si>
  <si>
    <t>Type stacking levels for your packaging system (UL) during transit. Example : stackability 2 means that you</t>
  </si>
  <si>
    <t xml:space="preserve">Type stacking levels for your packaging system (UL) during warehousing. All unit loads SHALL be capable of being stacked </t>
  </si>
  <si>
    <t>4 high in storage AND to a height of 126" (3200 mm) tall</t>
  </si>
  <si>
    <t xml:space="preserve">This section to be fill by ZF approvers. </t>
  </si>
  <si>
    <t>Price</t>
  </si>
  <si>
    <t>Total Price</t>
  </si>
  <si>
    <t>Total Cost/UL ($)</t>
  </si>
  <si>
    <t>Piece Cost ($)</t>
  </si>
  <si>
    <t>Comments</t>
  </si>
  <si>
    <t>Enter the name of packaging materials used per primary and secondary packaging.</t>
  </si>
  <si>
    <t>ZF Lifetec Region</t>
  </si>
  <si>
    <t>ZF Lifetec Plant (Final Part Destination)</t>
  </si>
  <si>
    <t>ZF Lifetec Asia</t>
  </si>
  <si>
    <t>ZF Lifetec EU</t>
  </si>
  <si>
    <t>ZF Lifetec NA</t>
  </si>
  <si>
    <t>ZF Lifetec PN (s)</t>
  </si>
  <si>
    <t>ZF Lifetec Pkg Engineer</t>
  </si>
  <si>
    <t>ZF Lifetec MFG Engineer</t>
  </si>
  <si>
    <t>Select ZF Lifetec Customer Region: Asia, Europe (EU) or Northamerica (NA).</t>
  </si>
  <si>
    <t>Select final destination ZF Lifetec plant: Chihuahua IRS, Chihuahua SWS, La Laguna, Mesa, Midland or Reynosa.</t>
  </si>
  <si>
    <t>Enter ZF Lifetec part numbers supplier is shipping. It must be as per the contract.</t>
  </si>
  <si>
    <t>Enter piece price per packaging component.</t>
  </si>
  <si>
    <t>Notes:</t>
  </si>
  <si>
    <t>Maintain the table in yellow for calc of the volume for truk and Ocean.</t>
  </si>
  <si>
    <t>Make table of usable space inside truck and acean container in standard and metric</t>
  </si>
  <si>
    <r>
      <t xml:space="preserve">Supplier Packaging Proposal Form </t>
    </r>
    <r>
      <rPr>
        <b/>
        <sz val="8"/>
        <color theme="1"/>
        <rFont val="Arial"/>
        <family val="2"/>
      </rPr>
      <t xml:space="preserve">(v.7)
</t>
    </r>
    <r>
      <rPr>
        <b/>
        <sz val="7"/>
        <color rgb="FFFF0000"/>
        <rFont val="Arial"/>
        <family val="2"/>
      </rPr>
      <t>All packaging must meet ZF Lifetec NA  packaging guidelines unless expressly approved on this form.</t>
    </r>
  </si>
  <si>
    <r>
      <t xml:space="preserve">Supplier Packaging Proposal Form </t>
    </r>
    <r>
      <rPr>
        <b/>
        <sz val="8"/>
        <color theme="1"/>
        <rFont val="Arial"/>
        <family val="2"/>
      </rPr>
      <t>(v.7)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</si>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</sst>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0"/>
  </numFmts>
  <fonts count="40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2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u/>
      <sz val="9"/>
      <color theme="10"/>
      <name val="Arial"/>
      <family val="2"/>
    </font>
    <font>
      <sz val="6"/>
      <color theme="1"/>
      <name val="Arial Narrow"/>
      <family val="2"/>
    </font>
    <font>
      <b/>
      <u/>
      <sz val="9"/>
      <color theme="1"/>
      <name val="Arial"/>
      <family val="2"/>
    </font>
    <font>
      <b/>
      <u/>
      <sz val="12"/>
      <color theme="1"/>
      <name val="Arial"/>
      <family val="2"/>
    </font>
    <font>
      <sz val="9"/>
      <color theme="1"/>
      <name val="Arial Narrow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8"/>
      <color rgb="FF000000"/>
      <name val="Tahoma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Tahoma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0"/>
      <name val="Arial"/>
      <family val="2"/>
    </font>
    <font>
      <b/>
      <sz val="7"/>
      <color rgb="FFFF0000"/>
      <name val="Arial"/>
      <family val="2"/>
    </font>
    <font>
      <b/>
      <sz val="26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1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Border="1"/>
    <xf numFmtId="0" fontId="5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0" fontId="13" fillId="4" borderId="0" xfId="0" applyFont="1" applyFill="1" applyBorder="1"/>
    <xf numFmtId="0" fontId="12" fillId="4" borderId="0" xfId="0" applyFont="1" applyFill="1"/>
    <xf numFmtId="0" fontId="12" fillId="4" borderId="0" xfId="0" applyFont="1" applyFill="1" applyBorder="1"/>
    <xf numFmtId="49" fontId="0" fillId="0" borderId="0" xfId="0" applyNumberFormat="1"/>
    <xf numFmtId="0" fontId="9" fillId="0" borderId="0" xfId="0" applyFont="1" applyBorder="1" applyAlignment="1"/>
    <xf numFmtId="0" fontId="9" fillId="0" borderId="0" xfId="0" applyFont="1" applyFill="1" applyBorder="1" applyAlignment="1"/>
    <xf numFmtId="0" fontId="0" fillId="0" borderId="0" xfId="0" applyBorder="1" applyAlignment="1"/>
    <xf numFmtId="0" fontId="0" fillId="0" borderId="0" xfId="0" applyFill="1"/>
    <xf numFmtId="0" fontId="2" fillId="0" borderId="0" xfId="0" applyFont="1"/>
    <xf numFmtId="0" fontId="0" fillId="8" borderId="0" xfId="0" applyFill="1" applyBorder="1"/>
    <xf numFmtId="0" fontId="3" fillId="0" borderId="12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3" fillId="9" borderId="12" xfId="0" applyFont="1" applyFill="1" applyBorder="1" applyAlignment="1" applyProtection="1">
      <alignment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4" fillId="9" borderId="12" xfId="0" applyFont="1" applyFill="1" applyBorder="1" applyAlignment="1" applyProtection="1">
      <alignment vertical="center"/>
    </xf>
    <xf numFmtId="0" fontId="4" fillId="10" borderId="12" xfId="0" applyFont="1" applyFill="1" applyBorder="1" applyAlignment="1" applyProtection="1">
      <alignment vertical="center"/>
    </xf>
    <xf numFmtId="0" fontId="4" fillId="10" borderId="34" xfId="0" applyFont="1" applyFill="1" applyBorder="1" applyAlignment="1" applyProtection="1">
      <alignment vertical="center"/>
    </xf>
    <xf numFmtId="0" fontId="4" fillId="10" borderId="34" xfId="0" applyFont="1" applyFill="1" applyBorder="1" applyAlignment="1" applyProtection="1">
      <alignment vertical="center"/>
      <protection locked="0"/>
    </xf>
    <xf numFmtId="0" fontId="0" fillId="0" borderId="18" xfId="0" applyBorder="1"/>
    <xf numFmtId="0" fontId="9" fillId="0" borderId="18" xfId="0" applyFont="1" applyFill="1" applyBorder="1" applyAlignment="1"/>
    <xf numFmtId="0" fontId="0" fillId="8" borderId="0" xfId="0" applyFill="1" applyBorder="1" applyAlignment="1"/>
    <xf numFmtId="0" fontId="3" fillId="8" borderId="11" xfId="0" applyFont="1" applyFill="1" applyBorder="1" applyAlignment="1"/>
    <xf numFmtId="0" fontId="0" fillId="8" borderId="19" xfId="0" applyFill="1" applyBorder="1" applyAlignment="1"/>
    <xf numFmtId="0" fontId="4" fillId="10" borderId="12" xfId="0" applyFont="1" applyFill="1" applyBorder="1" applyAlignment="1" applyProtection="1">
      <alignment vertical="center"/>
      <protection locked="0"/>
    </xf>
    <xf numFmtId="0" fontId="0" fillId="0" borderId="18" xfId="0" applyBorder="1" applyAlignment="1"/>
    <xf numFmtId="0" fontId="0" fillId="0" borderId="0" xfId="0" applyAlignment="1"/>
    <xf numFmtId="0" fontId="9" fillId="0" borderId="0" xfId="0" applyFont="1" applyAlignment="1">
      <alignment vertical="center"/>
    </xf>
    <xf numFmtId="0" fontId="0" fillId="6" borderId="0" xfId="0" applyFill="1"/>
    <xf numFmtId="0" fontId="2" fillId="6" borderId="0" xfId="0" applyFont="1" applyFill="1" applyAlignment="1"/>
    <xf numFmtId="0" fontId="9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" fillId="6" borderId="0" xfId="0" applyFont="1" applyFill="1" applyBorder="1"/>
    <xf numFmtId="0" fontId="9" fillId="6" borderId="0" xfId="0" applyFont="1" applyFill="1"/>
    <xf numFmtId="0" fontId="2" fillId="6" borderId="0" xfId="0" applyFont="1" applyFill="1"/>
    <xf numFmtId="0" fontId="2" fillId="6" borderId="0" xfId="0" applyFont="1" applyFill="1" applyBorder="1" applyAlignment="1"/>
    <xf numFmtId="0" fontId="9" fillId="6" borderId="0" xfId="0" applyFont="1" applyFill="1" applyBorder="1"/>
    <xf numFmtId="0" fontId="12" fillId="4" borderId="0" xfId="0" applyFont="1" applyFill="1" applyProtection="1">
      <protection hidden="1"/>
    </xf>
    <xf numFmtId="0" fontId="12" fillId="4" borderId="0" xfId="0" applyFont="1" applyFill="1" applyBorder="1" applyProtection="1">
      <protection hidden="1"/>
    </xf>
    <xf numFmtId="0" fontId="2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167" fontId="12" fillId="4" borderId="0" xfId="0" applyNumberFormat="1" applyFont="1" applyFill="1" applyProtection="1">
      <protection hidden="1"/>
    </xf>
    <xf numFmtId="167" fontId="12" fillId="4" borderId="0" xfId="2" applyNumberFormat="1" applyFont="1" applyFill="1" applyProtection="1"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0" fontId="23" fillId="4" borderId="0" xfId="0" applyFont="1" applyFill="1" applyBorder="1" applyAlignment="1" applyProtection="1">
      <protection hidden="1"/>
    </xf>
    <xf numFmtId="167" fontId="12" fillId="4" borderId="56" xfId="2" applyNumberFormat="1" applyFont="1" applyFill="1" applyBorder="1" applyProtection="1">
      <protection hidden="1"/>
    </xf>
    <xf numFmtId="0" fontId="12" fillId="4" borderId="57" xfId="0" applyFont="1" applyFill="1" applyBorder="1" applyProtection="1">
      <protection hidden="1"/>
    </xf>
    <xf numFmtId="167" fontId="12" fillId="4" borderId="0" xfId="2" applyNumberFormat="1" applyFont="1" applyFill="1" applyBorder="1" applyProtection="1">
      <protection hidden="1"/>
    </xf>
    <xf numFmtId="167" fontId="12" fillId="4" borderId="58" xfId="0" applyNumberFormat="1" applyFont="1" applyFill="1" applyBorder="1" applyProtection="1">
      <protection hidden="1"/>
    </xf>
    <xf numFmtId="167" fontId="12" fillId="4" borderId="60" xfId="2" applyNumberFormat="1" applyFont="1" applyFill="1" applyBorder="1" applyProtection="1">
      <protection hidden="1"/>
    </xf>
    <xf numFmtId="167" fontId="12" fillId="4" borderId="59" xfId="2" applyNumberFormat="1" applyFont="1" applyFill="1" applyBorder="1" applyProtection="1">
      <protection hidden="1"/>
    </xf>
    <xf numFmtId="0" fontId="12" fillId="4" borderId="60" xfId="0" applyFont="1" applyFill="1" applyBorder="1" applyProtection="1">
      <protection hidden="1"/>
    </xf>
    <xf numFmtId="0" fontId="12" fillId="4" borderId="56" xfId="0" applyFont="1" applyFill="1" applyBorder="1" applyProtection="1">
      <protection hidden="1"/>
    </xf>
    <xf numFmtId="0" fontId="12" fillId="4" borderId="61" xfId="0" applyFont="1" applyFill="1" applyBorder="1" applyProtection="1">
      <protection hidden="1"/>
    </xf>
    <xf numFmtId="0" fontId="12" fillId="4" borderId="58" xfId="0" applyFont="1" applyFill="1" applyBorder="1" applyProtection="1">
      <protection hidden="1"/>
    </xf>
    <xf numFmtId="0" fontId="12" fillId="4" borderId="62" xfId="0" applyFont="1" applyFill="1" applyBorder="1" applyProtection="1">
      <protection hidden="1"/>
    </xf>
    <xf numFmtId="0" fontId="12" fillId="4" borderId="63" xfId="0" applyFont="1" applyFill="1" applyBorder="1" applyProtection="1">
      <protection hidden="1"/>
    </xf>
    <xf numFmtId="0" fontId="12" fillId="4" borderId="64" xfId="0" applyFont="1" applyFill="1" applyBorder="1" applyProtection="1">
      <protection hidden="1"/>
    </xf>
    <xf numFmtId="0" fontId="12" fillId="4" borderId="57" xfId="0" applyFont="1" applyFill="1" applyBorder="1" applyAlignment="1" applyProtection="1">
      <alignment horizontal="right"/>
      <protection hidden="1"/>
    </xf>
    <xf numFmtId="9" fontId="12" fillId="4" borderId="61" xfId="3" applyNumberFormat="1" applyFont="1" applyFill="1" applyBorder="1" applyProtection="1">
      <protection hidden="1"/>
    </xf>
    <xf numFmtId="9" fontId="12" fillId="4" borderId="65" xfId="3" applyNumberFormat="1" applyFont="1" applyFill="1" applyBorder="1" applyProtection="1">
      <protection hidden="1"/>
    </xf>
    <xf numFmtId="0" fontId="23" fillId="4" borderId="62" xfId="0" applyFont="1" applyFill="1" applyBorder="1" applyAlignment="1" applyProtection="1">
      <protection hidden="1"/>
    </xf>
    <xf numFmtId="0" fontId="12" fillId="4" borderId="0" xfId="0" applyFont="1" applyFill="1" applyAlignment="1" applyProtection="1">
      <alignment horizontal="center"/>
      <protection hidden="1"/>
    </xf>
    <xf numFmtId="49" fontId="11" fillId="0" borderId="0" xfId="0" applyNumberFormat="1" applyFont="1"/>
    <xf numFmtId="0" fontId="0" fillId="0" borderId="0" xfId="0" applyFont="1"/>
    <xf numFmtId="0" fontId="2" fillId="8" borderId="39" xfId="0" applyFont="1" applyFill="1" applyBorder="1" applyAlignment="1"/>
    <xf numFmtId="0" fontId="2" fillId="8" borderId="27" xfId="0" applyFont="1" applyFill="1" applyBorder="1" applyAlignment="1"/>
    <xf numFmtId="0" fontId="2" fillId="8" borderId="38" xfId="0" applyFont="1" applyFill="1" applyBorder="1" applyAlignment="1"/>
    <xf numFmtId="0" fontId="2" fillId="0" borderId="9" xfId="0" applyFont="1" applyFill="1" applyBorder="1" applyAlignment="1" applyProtection="1">
      <alignment vertical="center" wrapText="1"/>
      <protection locked="0"/>
    </xf>
    <xf numFmtId="0" fontId="0" fillId="8" borderId="7" xfId="0" applyFill="1" applyBorder="1"/>
    <xf numFmtId="0" fontId="2" fillId="8" borderId="22" xfId="0" applyFont="1" applyFill="1" applyBorder="1" applyAlignment="1"/>
    <xf numFmtId="0" fontId="2" fillId="8" borderId="23" xfId="0" applyFont="1" applyFill="1" applyBorder="1" applyAlignment="1"/>
    <xf numFmtId="0" fontId="0" fillId="8" borderId="50" xfId="0" applyFill="1" applyBorder="1"/>
    <xf numFmtId="0" fontId="2" fillId="8" borderId="51" xfId="0" applyFont="1" applyFill="1" applyBorder="1" applyAlignment="1"/>
    <xf numFmtId="0" fontId="2" fillId="8" borderId="52" xfId="0" applyFont="1" applyFill="1" applyBorder="1" applyAlignment="1"/>
    <xf numFmtId="0" fontId="2" fillId="8" borderId="25" xfId="0" applyFont="1" applyFill="1" applyBorder="1" applyAlignment="1"/>
    <xf numFmtId="0" fontId="2" fillId="8" borderId="11" xfId="0" applyFont="1" applyFill="1" applyBorder="1" applyAlignment="1"/>
    <xf numFmtId="0" fontId="2" fillId="8" borderId="66" xfId="0" applyFont="1" applyFill="1" applyBorder="1" applyAlignment="1"/>
    <xf numFmtId="0" fontId="2" fillId="8" borderId="67" xfId="0" applyFont="1" applyFill="1" applyBorder="1" applyAlignment="1"/>
    <xf numFmtId="0" fontId="2" fillId="8" borderId="68" xfId="0" applyFont="1" applyFill="1" applyBorder="1" applyAlignment="1"/>
    <xf numFmtId="0" fontId="26" fillId="8" borderId="11" xfId="0" applyFont="1" applyFill="1" applyBorder="1" applyAlignment="1"/>
    <xf numFmtId="0" fontId="13" fillId="0" borderId="0" xfId="0" applyFont="1"/>
    <xf numFmtId="0" fontId="27" fillId="0" borderId="0" xfId="0" applyFont="1" applyAlignment="1">
      <alignment horizontal="left" vertical="center" indent="1"/>
    </xf>
    <xf numFmtId="0" fontId="13" fillId="0" borderId="0" xfId="0" quotePrefix="1" applyFont="1"/>
    <xf numFmtId="0" fontId="11" fillId="0" borderId="0" xfId="0" applyFont="1" applyBorder="1"/>
    <xf numFmtId="0" fontId="11" fillId="0" borderId="0" xfId="0" applyFont="1" applyBorder="1" applyAlignment="1"/>
    <xf numFmtId="0" fontId="3" fillId="0" borderId="34" xfId="0" applyFont="1" applyBorder="1" applyAlignment="1" applyProtection="1">
      <alignment vertical="center"/>
      <protection locked="0"/>
    </xf>
    <xf numFmtId="0" fontId="2" fillId="6" borderId="2" xfId="0" applyFont="1" applyFill="1" applyBorder="1" applyAlignment="1"/>
    <xf numFmtId="0" fontId="2" fillId="6" borderId="1" xfId="0" applyFont="1" applyFill="1" applyBorder="1" applyAlignment="1"/>
    <xf numFmtId="0" fontId="2" fillId="6" borderId="9" xfId="0" applyFont="1" applyFill="1" applyBorder="1"/>
    <xf numFmtId="0" fontId="14" fillId="0" borderId="0" xfId="0" applyFont="1"/>
    <xf numFmtId="0" fontId="12" fillId="0" borderId="0" xfId="0" applyFont="1" applyBorder="1" applyAlignment="1"/>
    <xf numFmtId="0" fontId="30" fillId="0" borderId="0" xfId="0" applyFont="1" applyBorder="1" applyAlignment="1"/>
    <xf numFmtId="0" fontId="12" fillId="0" borderId="0" xfId="0" applyFont="1" applyBorder="1"/>
    <xf numFmtId="0" fontId="12" fillId="0" borderId="0" xfId="0" applyFont="1" applyFill="1" applyBorder="1" applyAlignment="1"/>
    <xf numFmtId="0" fontId="13" fillId="4" borderId="0" xfId="0" applyFont="1" applyFill="1"/>
    <xf numFmtId="0" fontId="13" fillId="0" borderId="0" xfId="0" applyFont="1" applyFill="1" applyBorder="1"/>
    <xf numFmtId="0" fontId="1" fillId="8" borderId="1" xfId="0" applyFont="1" applyFill="1" applyBorder="1" applyAlignment="1"/>
    <xf numFmtId="0" fontId="32" fillId="0" borderId="0" xfId="0" applyFont="1" applyAlignment="1"/>
    <xf numFmtId="0" fontId="33" fillId="0" borderId="0" xfId="0" applyFont="1"/>
    <xf numFmtId="0" fontId="34" fillId="4" borderId="0" xfId="0" applyFont="1" applyFill="1" applyAlignment="1" applyProtection="1">
      <alignment horizontal="left" vertical="center"/>
      <protection hidden="1"/>
    </xf>
    <xf numFmtId="168" fontId="34" fillId="0" borderId="0" xfId="0" applyNumberFormat="1" applyFont="1" applyAlignment="1">
      <alignment horizontal="left"/>
    </xf>
    <xf numFmtId="0" fontId="33" fillId="0" borderId="0" xfId="0" applyFont="1" applyBorder="1"/>
    <xf numFmtId="0" fontId="35" fillId="4" borderId="0" xfId="0" applyFont="1" applyFill="1" applyBorder="1" applyProtection="1">
      <protection hidden="1"/>
    </xf>
    <xf numFmtId="0" fontId="33" fillId="4" borderId="0" xfId="0" applyFont="1" applyFill="1" applyBorder="1" applyProtection="1">
      <protection hidden="1"/>
    </xf>
    <xf numFmtId="0" fontId="33" fillId="4" borderId="0" xfId="0" applyFont="1" applyFill="1" applyProtection="1">
      <protection hidden="1"/>
    </xf>
    <xf numFmtId="0" fontId="33" fillId="0" borderId="0" xfId="0" applyFont="1" applyBorder="1" applyAlignment="1">
      <alignment horizontal="center"/>
    </xf>
    <xf numFmtId="0" fontId="36" fillId="4" borderId="0" xfId="0" applyFont="1" applyFill="1" applyProtection="1">
      <protection hidden="1"/>
    </xf>
    <xf numFmtId="168" fontId="34" fillId="4" borderId="0" xfId="0" applyNumberFormat="1" applyFont="1" applyFill="1" applyAlignment="1" applyProtection="1">
      <alignment horizontal="left"/>
      <protection hidden="1"/>
    </xf>
    <xf numFmtId="0" fontId="33" fillId="4" borderId="0" xfId="0" applyFont="1" applyFill="1"/>
    <xf numFmtId="0" fontId="34" fillId="4" borderId="0" xfId="0" applyFont="1" applyFill="1" applyProtection="1">
      <protection hidden="1"/>
    </xf>
    <xf numFmtId="0" fontId="34" fillId="4" borderId="0" xfId="0" applyFont="1" applyFill="1" applyAlignment="1" applyProtection="1">
      <alignment horizontal="right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34" fillId="4" borderId="57" xfId="0" applyFont="1" applyFill="1" applyBorder="1" applyAlignment="1" applyProtection="1">
      <alignment horizontal="center" vertical="center"/>
      <protection hidden="1"/>
    </xf>
    <xf numFmtId="167" fontId="34" fillId="4" borderId="60" xfId="2" applyNumberFormat="1" applyFont="1" applyFill="1" applyBorder="1" applyAlignment="1" applyProtection="1">
      <alignment vertical="center"/>
      <protection hidden="1"/>
    </xf>
    <xf numFmtId="167" fontId="34" fillId="4" borderId="59" xfId="2" applyNumberFormat="1" applyFont="1" applyFill="1" applyBorder="1" applyAlignment="1" applyProtection="1">
      <alignment horizontal="center" vertical="center"/>
      <protection hidden="1"/>
    </xf>
    <xf numFmtId="167" fontId="34" fillId="4" borderId="0" xfId="2" applyNumberFormat="1" applyFont="1" applyFill="1" applyBorder="1" applyAlignment="1" applyProtection="1">
      <alignment vertical="center"/>
      <protection hidden="1"/>
    </xf>
    <xf numFmtId="167" fontId="34" fillId="4" borderId="58" xfId="0" applyNumberFormat="1" applyFont="1" applyFill="1" applyBorder="1" applyAlignment="1" applyProtection="1">
      <alignment horizontal="center" vertical="center"/>
      <protection hidden="1"/>
    </xf>
    <xf numFmtId="165" fontId="33" fillId="4" borderId="0" xfId="0" applyNumberFormat="1" applyFont="1" applyFill="1" applyProtection="1">
      <protection hidden="1"/>
    </xf>
    <xf numFmtId="167" fontId="34" fillId="4" borderId="59" xfId="2" applyNumberFormat="1" applyFont="1" applyFill="1" applyBorder="1" applyAlignment="1" applyProtection="1">
      <alignment vertical="center"/>
      <protection hidden="1"/>
    </xf>
    <xf numFmtId="167" fontId="34" fillId="4" borderId="56" xfId="2" applyNumberFormat="1" applyFont="1" applyFill="1" applyBorder="1" applyAlignment="1" applyProtection="1">
      <alignment vertical="center"/>
      <protection hidden="1"/>
    </xf>
    <xf numFmtId="167" fontId="33" fillId="4" borderId="56" xfId="2" applyNumberFormat="1" applyFont="1" applyFill="1" applyBorder="1" applyProtection="1">
      <protection hidden="1"/>
    </xf>
    <xf numFmtId="167" fontId="34" fillId="4" borderId="0" xfId="2" applyNumberFormat="1" applyFont="1" applyFill="1" applyProtection="1">
      <protection hidden="1"/>
    </xf>
    <xf numFmtId="167" fontId="34" fillId="4" borderId="0" xfId="0" applyNumberFormat="1" applyFont="1" applyFill="1" applyProtection="1">
      <protection hidden="1"/>
    </xf>
    <xf numFmtId="0" fontId="33" fillId="4" borderId="57" xfId="0" applyFont="1" applyFill="1" applyBorder="1" applyProtection="1">
      <protection hidden="1"/>
    </xf>
    <xf numFmtId="0" fontId="33" fillId="4" borderId="62" xfId="0" applyFont="1" applyFill="1" applyBorder="1" applyProtection="1">
      <protection hidden="1"/>
    </xf>
    <xf numFmtId="0" fontId="34" fillId="4" borderId="56" xfId="0" applyFont="1" applyFill="1" applyBorder="1" applyProtection="1">
      <protection hidden="1"/>
    </xf>
    <xf numFmtId="0" fontId="34" fillId="4" borderId="0" xfId="0" applyFont="1" applyFill="1" applyBorder="1" applyProtection="1">
      <protection hidden="1"/>
    </xf>
    <xf numFmtId="0" fontId="34" fillId="4" borderId="60" xfId="0" applyFont="1" applyFill="1" applyBorder="1" applyProtection="1">
      <protection hidden="1"/>
    </xf>
    <xf numFmtId="0" fontId="33" fillId="4" borderId="61" xfId="0" applyFont="1" applyFill="1" applyBorder="1" applyProtection="1">
      <protection hidden="1"/>
    </xf>
    <xf numFmtId="165" fontId="33" fillId="4" borderId="0" xfId="0" applyNumberFormat="1" applyFont="1" applyFill="1" applyBorder="1" applyProtection="1">
      <protection hidden="1"/>
    </xf>
    <xf numFmtId="0" fontId="34" fillId="4" borderId="0" xfId="0" applyFont="1" applyFill="1" applyBorder="1" applyAlignment="1" applyProtection="1">
      <alignment horizontal="right"/>
      <protection hidden="1"/>
    </xf>
    <xf numFmtId="0" fontId="34" fillId="4" borderId="58" xfId="0" applyFont="1" applyFill="1" applyBorder="1" applyAlignment="1" applyProtection="1">
      <alignment horizontal="right"/>
      <protection hidden="1"/>
    </xf>
    <xf numFmtId="0" fontId="34" fillId="4" borderId="58" xfId="0" applyFont="1" applyFill="1" applyBorder="1" applyProtection="1">
      <protection hidden="1"/>
    </xf>
    <xf numFmtId="0" fontId="34" fillId="4" borderId="63" xfId="0" applyFont="1" applyFill="1" applyBorder="1" applyProtection="1">
      <protection hidden="1"/>
    </xf>
    <xf numFmtId="0" fontId="34" fillId="4" borderId="57" xfId="0" applyFont="1" applyFill="1" applyBorder="1" applyProtection="1">
      <protection hidden="1"/>
    </xf>
    <xf numFmtId="0" fontId="34" fillId="4" borderId="57" xfId="0" applyFont="1" applyFill="1" applyBorder="1" applyAlignment="1" applyProtection="1">
      <alignment horizontal="right"/>
      <protection hidden="1"/>
    </xf>
    <xf numFmtId="0" fontId="34" fillId="4" borderId="64" xfId="0" applyFont="1" applyFill="1" applyBorder="1" applyProtection="1">
      <protection hidden="1"/>
    </xf>
    <xf numFmtId="0" fontId="33" fillId="4" borderId="64" xfId="0" applyFont="1" applyFill="1" applyBorder="1" applyProtection="1">
      <protection hidden="1"/>
    </xf>
    <xf numFmtId="0" fontId="34" fillId="4" borderId="61" xfId="0" applyFont="1" applyFill="1" applyBorder="1" applyProtection="1">
      <protection hidden="1"/>
    </xf>
    <xf numFmtId="9" fontId="34" fillId="4" borderId="61" xfId="3" applyNumberFormat="1" applyFont="1" applyFill="1" applyBorder="1" applyProtection="1">
      <protection hidden="1"/>
    </xf>
    <xf numFmtId="9" fontId="34" fillId="4" borderId="65" xfId="3" applyNumberFormat="1" applyFont="1" applyFill="1" applyBorder="1" applyProtection="1">
      <protection hidden="1"/>
    </xf>
    <xf numFmtId="0" fontId="38" fillId="4" borderId="0" xfId="0" applyFont="1" applyFill="1" applyBorder="1" applyAlignment="1" applyProtection="1">
      <protection hidden="1"/>
    </xf>
    <xf numFmtId="0" fontId="37" fillId="4" borderId="0" xfId="0" applyFont="1" applyFill="1" applyBorder="1" applyAlignment="1" applyProtection="1">
      <protection hidden="1"/>
    </xf>
    <xf numFmtId="0" fontId="37" fillId="4" borderId="0" xfId="0" applyFont="1" applyFill="1" applyAlignment="1" applyProtection="1">
      <alignment horizontal="center" vertical="center"/>
      <protection hidden="1"/>
    </xf>
    <xf numFmtId="0" fontId="37" fillId="4" borderId="0" xfId="0" applyFont="1" applyFill="1" applyBorder="1" applyAlignment="1" applyProtection="1">
      <alignment horizontal="center" vertical="center"/>
      <protection hidden="1"/>
    </xf>
    <xf numFmtId="0" fontId="37" fillId="4" borderId="62" xfId="0" applyFont="1" applyFill="1" applyBorder="1" applyAlignment="1" applyProtection="1">
      <protection hidden="1"/>
    </xf>
    <xf numFmtId="0" fontId="38" fillId="0" borderId="0" xfId="0" applyFont="1" applyBorder="1" applyAlignment="1"/>
    <xf numFmtId="0" fontId="33" fillId="0" borderId="18" xfId="0" applyFont="1" applyBorder="1"/>
    <xf numFmtId="0" fontId="34" fillId="0" borderId="0" xfId="0" applyFont="1"/>
    <xf numFmtId="0" fontId="34" fillId="0" borderId="18" xfId="0" applyFont="1" applyBorder="1"/>
    <xf numFmtId="0" fontId="34" fillId="0" borderId="0" xfId="0" applyFont="1" applyBorder="1" applyAlignment="1"/>
    <xf numFmtId="0" fontId="34" fillId="0" borderId="0" xfId="0" applyFont="1" applyBorder="1"/>
    <xf numFmtId="0" fontId="39" fillId="0" borderId="0" xfId="0" applyFont="1"/>
    <xf numFmtId="0" fontId="2" fillId="8" borderId="1" xfId="0" applyFont="1" applyFill="1" applyBorder="1" applyAlignment="1">
      <alignment horizontal="center" vertical="center"/>
    </xf>
    <xf numFmtId="0" fontId="37" fillId="4" borderId="0" xfId="0" applyFont="1" applyFill="1" applyBorder="1" applyAlignment="1" applyProtection="1">
      <alignment horizontal="center"/>
      <protection hidden="1"/>
    </xf>
    <xf numFmtId="0" fontId="37" fillId="4" borderId="62" xfId="0" applyFont="1" applyFill="1" applyBorder="1" applyAlignment="1" applyProtection="1">
      <alignment horizontal="center"/>
      <protection hidden="1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69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center"/>
      <protection locked="0"/>
    </xf>
    <xf numFmtId="0" fontId="28" fillId="0" borderId="39" xfId="0" applyFont="1" applyBorder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164" fontId="17" fillId="0" borderId="9" xfId="4" applyFont="1" applyBorder="1" applyAlignment="1" applyProtection="1">
      <alignment horizontal="center"/>
      <protection locked="0"/>
    </xf>
    <xf numFmtId="164" fontId="17" fillId="0" borderId="11" xfId="4" applyFont="1" applyBorder="1" applyAlignment="1" applyProtection="1">
      <alignment horizontal="center"/>
      <protection locked="0"/>
    </xf>
    <xf numFmtId="164" fontId="17" fillId="0" borderId="49" xfId="4" applyFont="1" applyBorder="1" applyAlignment="1" applyProtection="1">
      <alignment horizontal="center"/>
      <protection locked="0"/>
    </xf>
    <xf numFmtId="164" fontId="17" fillId="0" borderId="40" xfId="4" applyFont="1" applyBorder="1" applyAlignment="1" applyProtection="1">
      <alignment horizontal="center"/>
      <protection locked="0"/>
    </xf>
    <xf numFmtId="164" fontId="17" fillId="0" borderId="39" xfId="4" applyFont="1" applyBorder="1" applyAlignment="1" applyProtection="1">
      <alignment horizontal="center"/>
      <protection locked="0"/>
    </xf>
    <xf numFmtId="164" fontId="17" fillId="0" borderId="70" xfId="4" applyFont="1" applyBorder="1" applyAlignment="1" applyProtection="1">
      <alignment horizontal="center"/>
      <protection locked="0"/>
    </xf>
    <xf numFmtId="164" fontId="17" fillId="0" borderId="10" xfId="4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8" fontId="34" fillId="0" borderId="0" xfId="0" applyNumberFormat="1" applyFont="1" applyBorder="1" applyAlignment="1">
      <alignment horizontal="left"/>
    </xf>
    <xf numFmtId="168" fontId="34" fillId="0" borderId="0" xfId="0" applyNumberFormat="1" applyFont="1" applyAlignment="1">
      <alignment horizontal="left"/>
    </xf>
    <xf numFmtId="0" fontId="2" fillId="8" borderId="25" xfId="0" applyFont="1" applyFill="1" applyBorder="1" applyAlignment="1">
      <alignment horizontal="right" wrapText="1"/>
    </xf>
    <xf numFmtId="0" fontId="2" fillId="8" borderId="11" xfId="0" applyFont="1" applyFill="1" applyBorder="1" applyAlignment="1">
      <alignment horizontal="right" wrapText="1"/>
    </xf>
    <xf numFmtId="0" fontId="2" fillId="8" borderId="10" xfId="0" applyFont="1" applyFill="1" applyBorder="1" applyAlignment="1">
      <alignment horizontal="right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wrapText="1"/>
      <protection locked="0"/>
    </xf>
    <xf numFmtId="0" fontId="3" fillId="8" borderId="6" xfId="0" applyFont="1" applyFill="1" applyBorder="1" applyAlignment="1">
      <alignment horizontal="right" vertical="center"/>
    </xf>
    <xf numFmtId="0" fontId="3" fillId="8" borderId="3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right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8" borderId="9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8" borderId="40" xfId="0" applyFont="1" applyFill="1" applyBorder="1" applyAlignment="1">
      <alignment horizontal="right"/>
    </xf>
    <xf numFmtId="0" fontId="2" fillId="8" borderId="39" xfId="0" applyFont="1" applyFill="1" applyBorder="1" applyAlignment="1">
      <alignment horizontal="right"/>
    </xf>
    <xf numFmtId="0" fontId="2" fillId="8" borderId="27" xfId="0" applyFont="1" applyFill="1" applyBorder="1" applyAlignment="1">
      <alignment horizontal="right"/>
    </xf>
    <xf numFmtId="0" fontId="2" fillId="0" borderId="27" xfId="0" applyFont="1" applyBorder="1" applyAlignment="1" applyProtection="1">
      <alignment horizontal="center"/>
      <protection locked="0"/>
    </xf>
    <xf numFmtId="0" fontId="2" fillId="8" borderId="40" xfId="0" applyFont="1" applyFill="1" applyBorder="1" applyAlignment="1" applyProtection="1">
      <alignment horizontal="right"/>
      <protection locked="0"/>
    </xf>
    <xf numFmtId="0" fontId="2" fillId="8" borderId="39" xfId="0" applyFont="1" applyFill="1" applyBorder="1" applyAlignment="1" applyProtection="1">
      <alignment horizontal="right"/>
      <protection locked="0"/>
    </xf>
    <xf numFmtId="0" fontId="2" fillId="8" borderId="27" xfId="0" applyFont="1" applyFill="1" applyBorder="1" applyAlignment="1" applyProtection="1">
      <alignment horizontal="right"/>
      <protection locked="0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9" fontId="4" fillId="7" borderId="36" xfId="0" applyNumberFormat="1" applyFont="1" applyFill="1" applyBorder="1" applyAlignment="1">
      <alignment horizontal="center" vertical="center"/>
    </xf>
    <xf numFmtId="49" fontId="4" fillId="7" borderId="37" xfId="0" applyNumberFormat="1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0" fontId="3" fillId="8" borderId="9" xfId="0" applyFont="1" applyFill="1" applyBorder="1" applyAlignment="1">
      <alignment horizontal="right" vertical="center"/>
    </xf>
    <xf numFmtId="0" fontId="2" fillId="8" borderId="1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0" fillId="0" borderId="1" xfId="0" applyNumberForma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16" fillId="0" borderId="26" xfId="1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16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2" fillId="8" borderId="38" xfId="0" applyFont="1" applyFill="1" applyBorder="1" applyAlignment="1">
      <alignment horizontal="right"/>
    </xf>
    <xf numFmtId="0" fontId="2" fillId="8" borderId="20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/>
    </xf>
    <xf numFmtId="0" fontId="2" fillId="8" borderId="26" xfId="0" applyFont="1" applyFill="1" applyBorder="1" applyAlignment="1">
      <alignment horizontal="right"/>
    </xf>
    <xf numFmtId="2" fontId="2" fillId="0" borderId="26" xfId="0" applyNumberFormat="1" applyFont="1" applyBorder="1" applyAlignment="1" applyProtection="1">
      <alignment horizontal="center"/>
      <protection locked="0"/>
    </xf>
    <xf numFmtId="0" fontId="2" fillId="8" borderId="23" xfId="0" applyFont="1" applyFill="1" applyBorder="1" applyAlignment="1">
      <alignment horizontal="right"/>
    </xf>
    <xf numFmtId="0" fontId="2" fillId="8" borderId="52" xfId="0" applyFont="1" applyFill="1" applyBorder="1" applyAlignment="1">
      <alignment horizontal="right"/>
    </xf>
    <xf numFmtId="2" fontId="2" fillId="0" borderId="53" xfId="0" applyNumberFormat="1" applyFont="1" applyBorder="1" applyAlignment="1" applyProtection="1">
      <alignment horizontal="center"/>
      <protection locked="0"/>
    </xf>
    <xf numFmtId="0" fontId="7" fillId="2" borderId="42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2" fillId="8" borderId="51" xfId="0" applyFont="1" applyFill="1" applyBorder="1" applyAlignment="1">
      <alignment horizontal="right"/>
    </xf>
    <xf numFmtId="2" fontId="2" fillId="0" borderId="54" xfId="0" applyNumberFormat="1" applyFont="1" applyBorder="1" applyAlignment="1" applyProtection="1">
      <alignment horizontal="center"/>
      <protection locked="0"/>
    </xf>
    <xf numFmtId="0" fontId="9" fillId="8" borderId="3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2" fillId="8" borderId="20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5" fillId="8" borderId="20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wrapText="1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right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0" fillId="8" borderId="20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9" fillId="8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  <protection locked="0"/>
    </xf>
    <xf numFmtId="167" fontId="2" fillId="6" borderId="1" xfId="0" applyNumberFormat="1" applyFont="1" applyFill="1" applyBorder="1" applyAlignment="1" applyProtection="1">
      <alignment horizontal="center" vertical="center"/>
      <protection hidden="1"/>
    </xf>
    <xf numFmtId="9" fontId="14" fillId="0" borderId="1" xfId="0" applyNumberFormat="1" applyFont="1" applyBorder="1" applyAlignment="1" applyProtection="1">
      <alignment horizontal="center" vertical="center"/>
      <protection hidden="1"/>
    </xf>
    <xf numFmtId="0" fontId="10" fillId="8" borderId="40" xfId="0" applyFont="1" applyFill="1" applyBorder="1" applyAlignment="1" applyProtection="1">
      <alignment horizontal="center" vertical="center" wrapText="1"/>
      <protection locked="0"/>
    </xf>
    <xf numFmtId="0" fontId="10" fillId="8" borderId="39" xfId="0" applyFont="1" applyFill="1" applyBorder="1" applyAlignment="1" applyProtection="1">
      <alignment horizontal="center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9" fillId="8" borderId="42" xfId="0" applyFont="1" applyFill="1" applyBorder="1" applyAlignment="1" applyProtection="1">
      <alignment horizontal="center" vertical="center"/>
    </xf>
    <xf numFmtId="0" fontId="9" fillId="8" borderId="43" xfId="0" applyFont="1" applyFill="1" applyBorder="1" applyAlignment="1" applyProtection="1">
      <alignment horizontal="center" vertical="center"/>
    </xf>
    <xf numFmtId="0" fontId="9" fillId="8" borderId="44" xfId="0" applyFont="1" applyFill="1" applyBorder="1" applyAlignment="1" applyProtection="1">
      <alignment horizontal="center" vertical="center"/>
    </xf>
    <xf numFmtId="0" fontId="9" fillId="8" borderId="20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49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</xf>
    <xf numFmtId="9" fontId="1" fillId="0" borderId="1" xfId="0" applyNumberFormat="1" applyFont="1" applyBorder="1" applyAlignment="1" applyProtection="1">
      <alignment horizontal="center" vertical="center"/>
      <protection hidden="1"/>
    </xf>
    <xf numFmtId="0" fontId="29" fillId="0" borderId="45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/>
      <protection locked="0"/>
    </xf>
    <xf numFmtId="0" fontId="8" fillId="8" borderId="5" xfId="0" applyFont="1" applyFill="1" applyBorder="1" applyAlignment="1" applyProtection="1">
      <alignment horizontal="center"/>
      <protection locked="0"/>
    </xf>
    <xf numFmtId="0" fontId="8" fillId="8" borderId="6" xfId="0" applyFont="1" applyFill="1" applyBorder="1" applyAlignment="1" applyProtection="1">
      <alignment horizontal="center"/>
      <protection locked="0"/>
    </xf>
    <xf numFmtId="0" fontId="8" fillId="8" borderId="51" xfId="0" applyFont="1" applyFill="1" applyBorder="1" applyAlignment="1" applyProtection="1">
      <alignment horizontal="center"/>
      <protection locked="0"/>
    </xf>
    <xf numFmtId="0" fontId="8" fillId="8" borderId="23" xfId="0" applyFont="1" applyFill="1" applyBorder="1" applyAlignment="1" applyProtection="1">
      <alignment horizontal="center"/>
      <protection locked="0"/>
    </xf>
    <xf numFmtId="0" fontId="8" fillId="8" borderId="52" xfId="0" applyFont="1" applyFill="1" applyBorder="1" applyAlignment="1" applyProtection="1">
      <alignment horizontal="center"/>
      <protection locked="0"/>
    </xf>
    <xf numFmtId="0" fontId="1" fillId="7" borderId="31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3" fillId="8" borderId="2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4" fillId="7" borderId="35" xfId="0" applyNumberFormat="1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right" vertical="center"/>
    </xf>
    <xf numFmtId="0" fontId="3" fillId="9" borderId="10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/>
    </xf>
    <xf numFmtId="0" fontId="3" fillId="9" borderId="9" xfId="0" applyFont="1" applyFill="1" applyBorder="1" applyAlignment="1">
      <alignment horizontal="right" vertical="center"/>
    </xf>
    <xf numFmtId="0" fontId="3" fillId="8" borderId="31" xfId="0" applyFont="1" applyFill="1" applyBorder="1" applyAlignment="1">
      <alignment horizontal="right" vertical="center"/>
    </xf>
    <xf numFmtId="0" fontId="3" fillId="8" borderId="26" xfId="0" applyFont="1" applyFill="1" applyBorder="1" applyAlignment="1">
      <alignment horizontal="right" vertical="center"/>
    </xf>
    <xf numFmtId="0" fontId="3" fillId="8" borderId="40" xfId="0" applyFont="1" applyFill="1" applyBorder="1" applyAlignment="1">
      <alignment horizontal="right" vertical="center"/>
    </xf>
    <xf numFmtId="0" fontId="3" fillId="9" borderId="27" xfId="0" applyFont="1" applyFill="1" applyBorder="1" applyAlignment="1">
      <alignment horizontal="right" vertical="center"/>
    </xf>
    <xf numFmtId="0" fontId="3" fillId="9" borderId="26" xfId="0" applyFont="1" applyFill="1" applyBorder="1" applyAlignment="1">
      <alignment horizontal="right" vertical="center"/>
    </xf>
    <xf numFmtId="0" fontId="3" fillId="9" borderId="40" xfId="0" applyFont="1" applyFill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8" borderId="16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20" fillId="8" borderId="25" xfId="0" applyFont="1" applyFill="1" applyBorder="1" applyAlignment="1">
      <alignment horizontal="right"/>
    </xf>
    <xf numFmtId="0" fontId="20" fillId="8" borderId="11" xfId="0" applyFont="1" applyFill="1" applyBorder="1" applyAlignment="1">
      <alignment horizontal="right"/>
    </xf>
    <xf numFmtId="0" fontId="20" fillId="8" borderId="10" xfId="0" applyFont="1" applyFill="1" applyBorder="1" applyAlignment="1">
      <alignment horizontal="right"/>
    </xf>
    <xf numFmtId="0" fontId="12" fillId="4" borderId="0" xfId="0" applyFont="1" applyFill="1" applyAlignment="1" applyProtection="1">
      <alignment horizontal="center"/>
      <protection hidden="1"/>
    </xf>
    <xf numFmtId="0" fontId="2" fillId="8" borderId="41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2" fillId="0" borderId="3" xfId="0" applyFont="1" applyBorder="1" applyAlignment="1" applyProtection="1">
      <alignment horizontal="center"/>
      <protection locked="0"/>
    </xf>
    <xf numFmtId="0" fontId="2" fillId="8" borderId="4" xfId="0" applyFont="1" applyFill="1" applyBorder="1" applyAlignment="1">
      <alignment horizontal="right"/>
    </xf>
    <xf numFmtId="0" fontId="2" fillId="8" borderId="6" xfId="0" applyFont="1" applyFill="1" applyBorder="1" applyAlignment="1">
      <alignment horizontal="right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29" xfId="0" applyNumberFormat="1" applyFont="1" applyBorder="1" applyAlignment="1" applyProtection="1">
      <alignment horizontal="center"/>
      <protection locked="0"/>
    </xf>
    <xf numFmtId="2" fontId="2" fillId="0" borderId="48" xfId="0" applyNumberFormat="1" applyFont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49" xfId="0" applyFont="1" applyFill="1" applyBorder="1" applyAlignment="1" applyProtection="1">
      <alignment horizontal="center"/>
      <protection locked="0"/>
    </xf>
    <xf numFmtId="3" fontId="1" fillId="6" borderId="1" xfId="0" applyNumberFormat="1" applyFont="1" applyFill="1" applyBorder="1" applyAlignment="1" applyProtection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 applyProtection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10" fillId="8" borderId="40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8" fillId="0" borderId="45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55" xfId="0" applyFont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 applyProtection="1">
      <alignment horizontal="center" vertical="top" wrapText="1"/>
      <protection locked="0"/>
    </xf>
    <xf numFmtId="0" fontId="1" fillId="5" borderId="3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20" fillId="8" borderId="20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8" borderId="25" xfId="0" applyFont="1" applyFill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9" fontId="14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8" borderId="4" xfId="0" applyNumberFormat="1" applyFont="1" applyFill="1" applyBorder="1" applyAlignment="1">
      <alignment horizontal="right"/>
    </xf>
    <xf numFmtId="166" fontId="2" fillId="8" borderId="5" xfId="0" applyNumberFormat="1" applyFont="1" applyFill="1" applyBorder="1" applyAlignment="1">
      <alignment horizontal="right"/>
    </xf>
    <xf numFmtId="166" fontId="2" fillId="8" borderId="6" xfId="0" applyNumberFormat="1" applyFont="1" applyFill="1" applyBorder="1" applyAlignment="1">
      <alignment horizontal="right"/>
    </xf>
    <xf numFmtId="166" fontId="2" fillId="8" borderId="0" xfId="0" applyNumberFormat="1" applyFont="1" applyFill="1" applyBorder="1" applyAlignment="1">
      <alignment horizontal="right"/>
    </xf>
    <xf numFmtId="166" fontId="2" fillId="8" borderId="7" xfId="0" applyNumberFormat="1" applyFont="1" applyFill="1" applyBorder="1" applyAlignment="1">
      <alignment horizontal="right"/>
    </xf>
    <xf numFmtId="166" fontId="2" fillId="0" borderId="29" xfId="0" applyNumberFormat="1" applyFont="1" applyBorder="1" applyAlignment="1" applyProtection="1">
      <alignment horizontal="center"/>
      <protection locked="0"/>
    </xf>
    <xf numFmtId="166" fontId="2" fillId="0" borderId="48" xfId="0" applyNumberFormat="1" applyFont="1" applyBorder="1" applyAlignment="1" applyProtection="1">
      <alignment horizontal="center"/>
      <protection locked="0"/>
    </xf>
    <xf numFmtId="0" fontId="3" fillId="8" borderId="5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4" fillId="7" borderId="4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right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9" fontId="1" fillId="0" borderId="1" xfId="0" applyNumberFormat="1" applyFont="1" applyBorder="1" applyAlignment="1" applyProtection="1">
      <alignment horizontal="center" vertical="center"/>
      <protection locked="0" hidden="1"/>
    </xf>
    <xf numFmtId="164" fontId="3" fillId="0" borderId="9" xfId="4" applyFont="1" applyBorder="1" applyAlignment="1" applyProtection="1">
      <alignment horizontal="center"/>
      <protection locked="0"/>
    </xf>
    <xf numFmtId="164" fontId="3" fillId="0" borderId="11" xfId="4" applyFont="1" applyBorder="1" applyAlignment="1" applyProtection="1">
      <alignment horizontal="center"/>
      <protection locked="0"/>
    </xf>
    <xf numFmtId="164" fontId="3" fillId="0" borderId="10" xfId="4" applyFont="1" applyBorder="1" applyAlignment="1" applyProtection="1">
      <alignment horizontal="center"/>
      <protection locked="0"/>
    </xf>
    <xf numFmtId="164" fontId="3" fillId="0" borderId="49" xfId="4" applyFont="1" applyBorder="1" applyAlignment="1" applyProtection="1">
      <alignment horizontal="center"/>
      <protection locked="0"/>
    </xf>
    <xf numFmtId="0" fontId="20" fillId="8" borderId="16" xfId="0" applyFont="1" applyFill="1" applyBorder="1" applyAlignment="1">
      <alignment horizontal="right"/>
    </xf>
    <xf numFmtId="0" fontId="20" fillId="8" borderId="5" xfId="0" applyFont="1" applyFill="1" applyBorder="1" applyAlignment="1">
      <alignment horizontal="right"/>
    </xf>
    <xf numFmtId="0" fontId="3" fillId="8" borderId="4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right"/>
    </xf>
    <xf numFmtId="0" fontId="2" fillId="8" borderId="50" xfId="0" applyFont="1" applyFill="1" applyBorder="1" applyAlignment="1">
      <alignment horizontal="right"/>
    </xf>
    <xf numFmtId="0" fontId="9" fillId="8" borderId="25" xfId="0" applyFont="1" applyFill="1" applyBorder="1" applyAlignment="1">
      <alignment horizont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0" fontId="4" fillId="8" borderId="2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28" fillId="0" borderId="45" xfId="0" applyFont="1" applyFill="1" applyBorder="1" applyAlignment="1" applyProtection="1">
      <alignment horizontal="center" vertical="center" wrapText="1"/>
      <protection locked="0"/>
    </xf>
    <xf numFmtId="0" fontId="28" fillId="0" borderId="46" xfId="0" applyFont="1" applyFill="1" applyBorder="1" applyAlignment="1" applyProtection="1">
      <alignment horizontal="center" vertical="center" wrapText="1"/>
      <protection locked="0"/>
    </xf>
    <xf numFmtId="0" fontId="28" fillId="0" borderId="55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8" fillId="0" borderId="22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8" fillId="0" borderId="24" xfId="0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Alignment="1">
      <alignment horizontal="left" vertical="center"/>
    </xf>
    <xf numFmtId="0" fontId="10" fillId="8" borderId="26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5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51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/>
    </xf>
    <xf numFmtId="0" fontId="7" fillId="8" borderId="52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</cellXfs>
  <cellStyles count="5">
    <cellStyle name="Comma" xfId="2" builtinId="3"/>
    <cellStyle name="Currency" xfId="4" builtinId="4"/>
    <cellStyle name="Hyperlink" xfId="1" builtinId="8"/>
    <cellStyle name="Normal" xfId="0" builtinId="0"/>
    <cellStyle name="Percent" xfId="3" builtinId="5"/>
  </cellStyles>
  <dxfs count="3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EFFE98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0.emf"/><Relationship Id="rId7" Type="http://schemas.openxmlformats.org/officeDocument/2006/relationships/image" Target="../media/image8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9.emf"/><Relationship Id="rId5" Type="http://schemas.openxmlformats.org/officeDocument/2006/relationships/image" Target="../media/image22.emf"/><Relationship Id="rId4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7" Type="http://schemas.openxmlformats.org/officeDocument/2006/relationships/image" Target="../media/image16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6" Type="http://schemas.openxmlformats.org/officeDocument/2006/relationships/image" Target="../media/image17.emf"/><Relationship Id="rId5" Type="http://schemas.openxmlformats.org/officeDocument/2006/relationships/image" Target="../media/image27.emf"/><Relationship Id="rId4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18190</xdr:rowOff>
    </xdr:from>
    <xdr:to>
      <xdr:col>18</xdr:col>
      <xdr:colOff>147204</xdr:colOff>
      <xdr:row>28</xdr:row>
      <xdr:rowOff>138546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2399440"/>
          <a:ext cx="2696729" cy="21523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 + DUNNAGE</a:t>
          </a: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+ PRIMARY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 BOX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</a:p>
      </xdr:txBody>
    </xdr:sp>
    <xdr:clientData/>
  </xdr:twoCellAnchor>
  <xdr:twoCellAnchor>
    <xdr:from>
      <xdr:col>19</xdr:col>
      <xdr:colOff>0</xdr:colOff>
      <xdr:row>15</xdr:row>
      <xdr:rowOff>9532</xdr:rowOff>
    </xdr:from>
    <xdr:to>
      <xdr:col>40</xdr:col>
      <xdr:colOff>0</xdr:colOff>
      <xdr:row>29</xdr:row>
      <xdr:rowOff>17319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5600" y="2385587"/>
          <a:ext cx="3366655" cy="21898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PRIMARY + SECONDARY COMPLETE  UNIT  LOAD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xdr:twoCellAnchor>
    <xdr:from>
      <xdr:col>40</xdr:col>
      <xdr:colOff>9524</xdr:colOff>
      <xdr:row>15</xdr:row>
      <xdr:rowOff>8664</xdr:rowOff>
    </xdr:from>
    <xdr:to>
      <xdr:col>61</xdr:col>
      <xdr:colOff>133349</xdr:colOff>
      <xdr:row>28</xdr:row>
      <xdr:rowOff>147204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27699" y="2393089"/>
          <a:ext cx="3121025" cy="2161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LABEL PHOTOS</a:t>
          </a:r>
        </a:p>
        <a:p>
          <a:pPr algn="ctr"/>
          <a:r>
            <a:rPr lang="en-US" sz="12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(MASTER AND SINGLE CARTON)</a:t>
          </a:r>
        </a:p>
      </xdr:txBody>
    </xdr:sp>
    <xdr:clientData/>
  </xdr:twoCellAnchor>
  <xdr:twoCellAnchor>
    <xdr:from>
      <xdr:col>0</xdr:col>
      <xdr:colOff>0</xdr:colOff>
      <xdr:row>5</xdr:row>
      <xdr:rowOff>17318</xdr:rowOff>
    </xdr:from>
    <xdr:to>
      <xdr:col>11</xdr:col>
      <xdr:colOff>147204</xdr:colOff>
      <xdr:row>13</xdr:row>
      <xdr:rowOff>8659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779318"/>
          <a:ext cx="1715654" cy="12613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PHOTO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OR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DRAWING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30480</xdr:colOff>
          <xdr:row>10</xdr:row>
          <xdr:rowOff>114300</xdr:rowOff>
        </xdr:from>
        <xdr:to>
          <xdr:col>58</xdr:col>
          <xdr:colOff>121920</xdr:colOff>
          <xdr:row>12</xdr:row>
          <xdr:rowOff>38100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121920</xdr:colOff>
          <xdr:row>44</xdr:row>
          <xdr:rowOff>106680</xdr:rowOff>
        </xdr:from>
        <xdr:to>
          <xdr:col>43</xdr:col>
          <xdr:colOff>38100</xdr:colOff>
          <xdr:row>46</xdr:row>
          <xdr:rowOff>106680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w/ chgs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121920</xdr:colOff>
          <xdr:row>45</xdr:row>
          <xdr:rowOff>106680</xdr:rowOff>
        </xdr:from>
        <xdr:to>
          <xdr:col>43</xdr:col>
          <xdr:colOff>121920</xdr:colOff>
          <xdr:row>47</xdr:row>
          <xdr:rowOff>106680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43</xdr:row>
          <xdr:rowOff>114300</xdr:rowOff>
        </xdr:from>
        <xdr:to>
          <xdr:col>36</xdr:col>
          <xdr:colOff>30480</xdr:colOff>
          <xdr:row>45</xdr:row>
          <xdr:rowOff>106680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as 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44</xdr:row>
          <xdr:rowOff>106680</xdr:rowOff>
        </xdr:from>
        <xdr:to>
          <xdr:col>36</xdr:col>
          <xdr:colOff>121920</xdr:colOff>
          <xdr:row>46</xdr:row>
          <xdr:rowOff>106680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w/ chgs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45</xdr:row>
          <xdr:rowOff>106680</xdr:rowOff>
        </xdr:from>
        <xdr:to>
          <xdr:col>37</xdr:col>
          <xdr:colOff>68580</xdr:colOff>
          <xdr:row>47</xdr:row>
          <xdr:rowOff>106680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10</xdr:row>
          <xdr:rowOff>114300</xdr:rowOff>
        </xdr:from>
        <xdr:to>
          <xdr:col>61</xdr:col>
          <xdr:colOff>106680</xdr:colOff>
          <xdr:row>12</xdr:row>
          <xdr:rowOff>38100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121920</xdr:colOff>
          <xdr:row>43</xdr:row>
          <xdr:rowOff>114300</xdr:rowOff>
        </xdr:from>
        <xdr:to>
          <xdr:col>42</xdr:col>
          <xdr:colOff>83820</xdr:colOff>
          <xdr:row>45</xdr:row>
          <xdr:rowOff>106680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as is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38100</xdr:colOff>
      <xdr:row>0</xdr:row>
      <xdr:rowOff>33337</xdr:rowOff>
    </xdr:from>
    <xdr:to>
      <xdr:col>7</xdr:col>
      <xdr:colOff>47625</xdr:colOff>
      <xdr:row>2</xdr:row>
      <xdr:rowOff>104775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37189B46-9D17-FCCC-B5A5-E6B98080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37"/>
          <a:ext cx="1143000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18</xdr:col>
      <xdr:colOff>128154</xdr:colOff>
      <xdr:row>28</xdr:row>
      <xdr:rowOff>120356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0" y="2331641"/>
          <a:ext cx="2807060" cy="21047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 + DUNNAGE</a:t>
          </a: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+ PRIMARY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 BOX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</a:p>
        <a:p>
          <a:pPr algn="ctr"/>
          <a:r>
            <a:rPr lang="en-US" sz="1200" b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(copy and paste picture</a:t>
          </a:r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 from page 1)</a:t>
          </a:r>
          <a:endParaRPr lang="en-US" sz="1600" b="0">
            <a:solidFill>
              <a:schemeClr val="tx1">
                <a:lumMod val="50000"/>
                <a:lumOff val="50000"/>
              </a:schemeClr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40</xdr:col>
      <xdr:colOff>0</xdr:colOff>
      <xdr:row>29</xdr:row>
      <xdr:rowOff>7787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827734" y="2331641"/>
          <a:ext cx="3125391" cy="2140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PRIMARY + SECONDARY COMPLETE  UNIT  LOAD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  <a:endParaRPr lang="en-US" sz="1100" b="0" baseline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>
              <a:solidFill>
                <a:schemeClr val="lt1"/>
              </a:solidFill>
              <a:latin typeface="+mn-lt"/>
              <a:ea typeface="+mn-ea"/>
              <a:cs typeface="+mn-cs"/>
            </a:rPr>
            <a:t>(</a:t>
          </a:r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(copy and paste picture from page 1</a:t>
          </a:r>
          <a:r>
            <a:rPr lang="en-US" sz="11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)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xdr:twoCellAnchor>
    <xdr:from>
      <xdr:col>40</xdr:col>
      <xdr:colOff>0</xdr:colOff>
      <xdr:row>15</xdr:row>
      <xdr:rowOff>0</xdr:rowOff>
    </xdr:from>
    <xdr:to>
      <xdr:col>61</xdr:col>
      <xdr:colOff>123825</xdr:colOff>
      <xdr:row>28</xdr:row>
      <xdr:rowOff>138540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953125" y="2331641"/>
          <a:ext cx="3249216" cy="2122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LABEL PHOTOS</a:t>
          </a:r>
        </a:p>
        <a:p>
          <a:pPr algn="ctr"/>
          <a:r>
            <a:rPr lang="en-US" sz="12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(MASTER AND SINGLE CARTON)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11</xdr:col>
      <xdr:colOff>147204</xdr:colOff>
      <xdr:row>12</xdr:row>
      <xdr:rowOff>140169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0" y="744141"/>
          <a:ext cx="1784313" cy="1231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PHOTO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OR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DRAWING</a:t>
          </a:r>
        </a:p>
        <a:p>
          <a:pPr algn="ctr"/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(copy and paste picture from page 1)</a:t>
          </a:r>
          <a:endParaRPr lang="en-US" sz="1200" b="0">
            <a:solidFill>
              <a:schemeClr val="tx1">
                <a:lumMod val="50000"/>
                <a:lumOff val="50000"/>
              </a:schemeClr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44</xdr:row>
          <xdr:rowOff>0</xdr:rowOff>
        </xdr:from>
        <xdr:to>
          <xdr:col>43</xdr:col>
          <xdr:colOff>142875</xdr:colOff>
          <xdr:row>46</xdr:row>
          <xdr:rowOff>142875</xdr:rowOff>
        </xdr:to>
        <xdr:pic>
          <xdr:nvPicPr>
            <xdr:cNvPr id="2050" name="Picture 2">
              <a:extLs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75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38800" y="6905625"/>
              <a:ext cx="1057275" cy="447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44</xdr:row>
          <xdr:rowOff>0</xdr:rowOff>
        </xdr:from>
        <xdr:to>
          <xdr:col>43</xdr:col>
          <xdr:colOff>114300</xdr:colOff>
          <xdr:row>47</xdr:row>
          <xdr:rowOff>9525</xdr:rowOff>
        </xdr:to>
        <xdr:pic>
          <xdr:nvPicPr>
            <xdr:cNvPr id="2054" name="Picture 6">
              <a:extLs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L$45" spid="_x0000_s175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648325" y="6905625"/>
              <a:ext cx="1076325" cy="466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44</xdr:row>
          <xdr:rowOff>0</xdr:rowOff>
        </xdr:from>
        <xdr:to>
          <xdr:col>37</xdr:col>
          <xdr:colOff>9525</xdr:colOff>
          <xdr:row>47</xdr:row>
          <xdr:rowOff>9525</xdr:rowOff>
        </xdr:to>
        <xdr:pic>
          <xdr:nvPicPr>
            <xdr:cNvPr id="2055" name="Picture 7">
              <a:extLs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E$45" spid="_x0000_s1752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572000" y="6905625"/>
              <a:ext cx="1076325" cy="466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30480</xdr:colOff>
          <xdr:row>11</xdr:row>
          <xdr:rowOff>7620</xdr:rowOff>
        </xdr:from>
        <xdr:to>
          <xdr:col>62</xdr:col>
          <xdr:colOff>33655</xdr:colOff>
          <xdr:row>12</xdr:row>
          <xdr:rowOff>17145</xdr:rowOff>
        </xdr:to>
        <xdr:pic>
          <xdr:nvPicPr>
            <xdr:cNvPr id="2056" name="Picture 8">
              <a:extLs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BE$12" spid="_x0000_s1752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8968740" y="1714500"/>
              <a:ext cx="917575" cy="161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9525</xdr:rowOff>
        </xdr:from>
        <xdr:to>
          <xdr:col>12</xdr:col>
          <xdr:colOff>9525</xdr:colOff>
          <xdr:row>13</xdr:row>
          <xdr:rowOff>19050</xdr:rowOff>
        </xdr:to>
        <xdr:pic>
          <xdr:nvPicPr>
            <xdr:cNvPr id="2057" name="Picture 9">
              <a:extLs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$6" spid="_x0000_s175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771525"/>
              <a:ext cx="1838325" cy="12763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18</xdr:col>
          <xdr:colOff>41275</xdr:colOff>
          <xdr:row>29</xdr:row>
          <xdr:rowOff>0</xdr:rowOff>
        </xdr:to>
        <xdr:pic>
          <xdr:nvPicPr>
            <xdr:cNvPr id="2059" name="Picture 11">
              <a:extLs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A16:S29" spid="_x0000_s175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2371725"/>
              <a:ext cx="2905125" cy="2190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15</xdr:row>
          <xdr:rowOff>0</xdr:rowOff>
        </xdr:from>
        <xdr:to>
          <xdr:col>39</xdr:col>
          <xdr:colOff>41275</xdr:colOff>
          <xdr:row>28</xdr:row>
          <xdr:rowOff>133350</xdr:rowOff>
        </xdr:to>
        <xdr:pic>
          <xdr:nvPicPr>
            <xdr:cNvPr id="2060" name="Picture 12">
              <a:extLs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O$16" spid="_x0000_s175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886075" y="2381250"/>
              <a:ext cx="3219450" cy="21621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14</xdr:row>
          <xdr:rowOff>142875</xdr:rowOff>
        </xdr:from>
        <xdr:to>
          <xdr:col>39</xdr:col>
          <xdr:colOff>31750</xdr:colOff>
          <xdr:row>29</xdr:row>
          <xdr:rowOff>0</xdr:rowOff>
        </xdr:to>
        <xdr:pic>
          <xdr:nvPicPr>
            <xdr:cNvPr id="2062" name="Picture 14">
              <a:extLs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T16:AN29" spid="_x0000_s1752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886075" y="2371725"/>
              <a:ext cx="3209925" cy="2190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50800</xdr:colOff>
          <xdr:row>14</xdr:row>
          <xdr:rowOff>146050</xdr:rowOff>
        </xdr:from>
        <xdr:to>
          <xdr:col>61</xdr:col>
          <xdr:colOff>53975</xdr:colOff>
          <xdr:row>29</xdr:row>
          <xdr:rowOff>3175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O$16:$BJ$29" spid="_x0000_s175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6381750" y="2362200"/>
              <a:ext cx="3203575" cy="2187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38100</xdr:colOff>
      <xdr:row>0</xdr:row>
      <xdr:rowOff>28575</xdr:rowOff>
    </xdr:from>
    <xdr:to>
      <xdr:col>7</xdr:col>
      <xdr:colOff>47625</xdr:colOff>
      <xdr:row>2</xdr:row>
      <xdr:rowOff>100013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4DF99EF-26A1-487C-80F9-2BF52D8E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143000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18190</xdr:rowOff>
    </xdr:from>
    <xdr:to>
      <xdr:col>18</xdr:col>
      <xdr:colOff>147204</xdr:colOff>
      <xdr:row>28</xdr:row>
      <xdr:rowOff>138546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9050" y="2399440"/>
          <a:ext cx="2871354" cy="21491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 + DUNNAGE</a:t>
          </a: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+ PRIMARY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 BOX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</a:p>
        <a:p>
          <a:pPr algn="ctr"/>
          <a:r>
            <a:rPr lang="en-US" sz="1200" b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(copy and paste picture</a:t>
          </a:r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 from page 1)</a:t>
          </a:r>
          <a:endParaRPr lang="en-US" sz="1600" b="0">
            <a:solidFill>
              <a:schemeClr val="tx1">
                <a:lumMod val="50000"/>
                <a:lumOff val="50000"/>
              </a:schemeClr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19</xdr:col>
      <xdr:colOff>0</xdr:colOff>
      <xdr:row>15</xdr:row>
      <xdr:rowOff>9532</xdr:rowOff>
    </xdr:from>
    <xdr:to>
      <xdr:col>40</xdr:col>
      <xdr:colOff>0</xdr:colOff>
      <xdr:row>29</xdr:row>
      <xdr:rowOff>17319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895600" y="2390782"/>
          <a:ext cx="3200400" cy="21890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PRIMARY + SECONDARY COMPLETE  UNIT  LOAD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  <a:endParaRPr lang="en-US" sz="1100" b="0" baseline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>
              <a:solidFill>
                <a:schemeClr val="lt1"/>
              </a:solidFill>
              <a:latin typeface="+mn-lt"/>
              <a:ea typeface="+mn-ea"/>
              <a:cs typeface="+mn-cs"/>
            </a:rPr>
            <a:t>(</a:t>
          </a:r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(copy and paste picture from page 1</a:t>
          </a:r>
          <a:r>
            <a:rPr lang="en-US" sz="11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)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xdr:twoCellAnchor>
    <xdr:from>
      <xdr:col>39</xdr:col>
      <xdr:colOff>136524</xdr:colOff>
      <xdr:row>15</xdr:row>
      <xdr:rowOff>8664</xdr:rowOff>
    </xdr:from>
    <xdr:to>
      <xdr:col>61</xdr:col>
      <xdr:colOff>114299</xdr:colOff>
      <xdr:row>28</xdr:row>
      <xdr:rowOff>147204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832474" y="2396264"/>
          <a:ext cx="3190875" cy="21705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LABEL PHOTOS</a:t>
          </a:r>
        </a:p>
        <a:p>
          <a:pPr algn="ctr"/>
          <a:r>
            <a:rPr lang="en-US" sz="12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(MASTER AND SINGLE CARTON)</a:t>
          </a:r>
        </a:p>
      </xdr:txBody>
    </xdr:sp>
    <xdr:clientData/>
  </xdr:twoCellAnchor>
  <xdr:twoCellAnchor>
    <xdr:from>
      <xdr:col>0</xdr:col>
      <xdr:colOff>0</xdr:colOff>
      <xdr:row>5</xdr:row>
      <xdr:rowOff>17318</xdr:rowOff>
    </xdr:from>
    <xdr:to>
      <xdr:col>11</xdr:col>
      <xdr:colOff>147204</xdr:colOff>
      <xdr:row>13</xdr:row>
      <xdr:rowOff>8659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0" y="779318"/>
          <a:ext cx="1823604" cy="12581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PHOTO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OR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DRAWING</a:t>
          </a:r>
        </a:p>
        <a:p>
          <a:pPr algn="ctr"/>
          <a:r>
            <a:rPr lang="en-US" sz="1200" b="0" baseline="0">
              <a:solidFill>
                <a:schemeClr val="tx1">
                  <a:lumMod val="50000"/>
                  <a:lumOff val="50000"/>
                </a:schemeClr>
              </a:solidFill>
              <a:latin typeface="Calibri" pitchFamily="34" charset="0"/>
              <a:cs typeface="Calibri" pitchFamily="34" charset="0"/>
            </a:rPr>
            <a:t>(copy and paste picture from page 1)</a:t>
          </a:r>
          <a:endParaRPr lang="en-US" sz="1200" b="0">
            <a:solidFill>
              <a:schemeClr val="tx1">
                <a:lumMod val="50000"/>
                <a:lumOff val="50000"/>
              </a:schemeClr>
            </a:solidFill>
            <a:latin typeface="Calibri" pitchFamily="34" charset="0"/>
            <a:cs typeface="Calibri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44</xdr:row>
          <xdr:rowOff>0</xdr:rowOff>
        </xdr:from>
        <xdr:to>
          <xdr:col>44</xdr:col>
          <xdr:colOff>28575</xdr:colOff>
          <xdr:row>47</xdr:row>
          <xdr:rowOff>9525</xdr:rowOff>
        </xdr:to>
        <xdr:pic>
          <xdr:nvPicPr>
            <xdr:cNvPr id="3073" name="Picture 1">
              <a:extLs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L$45" spid="_x0000_s155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22900" y="6915150"/>
              <a:ext cx="1031875" cy="466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44</xdr:row>
          <xdr:rowOff>0</xdr:rowOff>
        </xdr:from>
        <xdr:to>
          <xdr:col>37</xdr:col>
          <xdr:colOff>9525</xdr:colOff>
          <xdr:row>47</xdr:row>
          <xdr:rowOff>9525</xdr:rowOff>
        </xdr:to>
        <xdr:pic>
          <xdr:nvPicPr>
            <xdr:cNvPr id="3074" name="Picture 2">
              <a:extLs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E$45" spid="_x0000_s1557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572000" y="6905625"/>
              <a:ext cx="1076325" cy="466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11</xdr:row>
          <xdr:rowOff>0</xdr:rowOff>
        </xdr:from>
        <xdr:to>
          <xdr:col>61</xdr:col>
          <xdr:colOff>155575</xdr:colOff>
          <xdr:row>12</xdr:row>
          <xdr:rowOff>9525</xdr:rowOff>
        </xdr:to>
        <xdr:pic>
          <xdr:nvPicPr>
            <xdr:cNvPr id="3075" name="Picture 3">
              <a:extLs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BE$12" spid="_x0000_s1557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534400" y="1724025"/>
              <a:ext cx="923925" cy="161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12</xdr:col>
          <xdr:colOff>9525</xdr:colOff>
          <xdr:row>13</xdr:row>
          <xdr:rowOff>28575</xdr:rowOff>
        </xdr:to>
        <xdr:pic>
          <xdr:nvPicPr>
            <xdr:cNvPr id="3076" name="Picture 4">
              <a:extLs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$6" spid="_x0000_s1557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781050"/>
              <a:ext cx="1838325" cy="12763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19</xdr:col>
          <xdr:colOff>9525</xdr:colOff>
          <xdr:row>29</xdr:row>
          <xdr:rowOff>9525</xdr:rowOff>
        </xdr:to>
        <xdr:pic>
          <xdr:nvPicPr>
            <xdr:cNvPr id="3078" name="Picture 6">
              <a:extLs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A16:S29" spid="_x0000_s1557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2381250"/>
              <a:ext cx="2905125" cy="2190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15</xdr:row>
          <xdr:rowOff>0</xdr:rowOff>
        </xdr:from>
        <xdr:to>
          <xdr:col>40</xdr:col>
          <xdr:colOff>28575</xdr:colOff>
          <xdr:row>29</xdr:row>
          <xdr:rowOff>9525</xdr:rowOff>
        </xdr:to>
        <xdr:pic>
          <xdr:nvPicPr>
            <xdr:cNvPr id="3081" name="Picture 9">
              <a:extLs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T16:AN29" spid="_x0000_s155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2794000" y="2387600"/>
              <a:ext cx="3076575" cy="2193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15</xdr:row>
          <xdr:rowOff>0</xdr:rowOff>
        </xdr:from>
        <xdr:to>
          <xdr:col>61</xdr:col>
          <xdr:colOff>79375</xdr:colOff>
          <xdr:row>29</xdr:row>
          <xdr:rowOff>9525</xdr:rowOff>
        </xdr:to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Supplier Pkg Form v.7'!$AO$16:$BJ$29" spid="_x0000_s1557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918200" y="2387600"/>
              <a:ext cx="3070225" cy="2193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28575</xdr:colOff>
      <xdr:row>0</xdr:row>
      <xdr:rowOff>38100</xdr:rowOff>
    </xdr:from>
    <xdr:to>
      <xdr:col>7</xdr:col>
      <xdr:colOff>38100</xdr:colOff>
      <xdr:row>2</xdr:row>
      <xdr:rowOff>109538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A946FFF-4515-4DB6-9516-D2E951F7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143000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18190</xdr:rowOff>
    </xdr:from>
    <xdr:to>
      <xdr:col>18</xdr:col>
      <xdr:colOff>147204</xdr:colOff>
      <xdr:row>28</xdr:row>
      <xdr:rowOff>138546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9050" y="2399440"/>
          <a:ext cx="2871354" cy="21491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 + DUNNAGE</a:t>
          </a: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+ PRIMARY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 BOX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</a:p>
      </xdr:txBody>
    </xdr:sp>
    <xdr:clientData/>
  </xdr:twoCellAnchor>
  <xdr:twoCellAnchor>
    <xdr:from>
      <xdr:col>19</xdr:col>
      <xdr:colOff>0</xdr:colOff>
      <xdr:row>15</xdr:row>
      <xdr:rowOff>9532</xdr:rowOff>
    </xdr:from>
    <xdr:to>
      <xdr:col>40</xdr:col>
      <xdr:colOff>0</xdr:colOff>
      <xdr:row>29</xdr:row>
      <xdr:rowOff>17319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895600" y="2390782"/>
          <a:ext cx="3200400" cy="21890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PRIMARY + SECONDARY COMPLETE  UNIT  LOAD</a:t>
          </a:r>
          <a:endParaRPr lang="en-US" sz="1600" b="1" baseline="0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PHOTO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xdr:twoCellAnchor>
    <xdr:from>
      <xdr:col>40</xdr:col>
      <xdr:colOff>9524</xdr:colOff>
      <xdr:row>15</xdr:row>
      <xdr:rowOff>8664</xdr:rowOff>
    </xdr:from>
    <xdr:to>
      <xdr:col>61</xdr:col>
      <xdr:colOff>133349</xdr:colOff>
      <xdr:row>28</xdr:row>
      <xdr:rowOff>147204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105524" y="2389914"/>
          <a:ext cx="3324225" cy="2167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LABEL PHOTOS</a:t>
          </a:r>
        </a:p>
        <a:p>
          <a:pPr algn="ctr"/>
          <a:r>
            <a:rPr lang="en-US" sz="12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(MASTER AND SINGLE CARTON)</a:t>
          </a:r>
        </a:p>
      </xdr:txBody>
    </xdr:sp>
    <xdr:clientData/>
  </xdr:twoCellAnchor>
  <xdr:twoCellAnchor>
    <xdr:from>
      <xdr:col>0</xdr:col>
      <xdr:colOff>0</xdr:colOff>
      <xdr:row>5</xdr:row>
      <xdr:rowOff>17318</xdr:rowOff>
    </xdr:from>
    <xdr:to>
      <xdr:col>11</xdr:col>
      <xdr:colOff>147204</xdr:colOff>
      <xdr:row>13</xdr:row>
      <xdr:rowOff>8659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0" y="779318"/>
          <a:ext cx="1823604" cy="12581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PART</a:t>
          </a:r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 PHOTO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OR</a:t>
          </a:r>
        </a:p>
        <a:p>
          <a:pPr algn="ctr"/>
          <a:r>
            <a:rPr lang="en-US" sz="1600" b="1" baseline="0">
              <a:solidFill>
                <a:schemeClr val="bg1">
                  <a:lumMod val="85000"/>
                </a:schemeClr>
              </a:solidFill>
              <a:latin typeface="Franklin Gothic Medium" pitchFamily="34" charset="0"/>
            </a:rPr>
            <a:t>DRAWING</a:t>
          </a:r>
          <a:endParaRPr lang="en-US" sz="1600" b="1">
            <a:solidFill>
              <a:schemeClr val="bg1">
                <a:lumMod val="85000"/>
              </a:schemeClr>
            </a:solidFill>
            <a:latin typeface="Franklin Gothic Medium" pitchFamily="34" charset="0"/>
          </a:endParaRPr>
        </a:p>
      </xdr:txBody>
    </xdr:sp>
    <xdr:clientData/>
  </xdr:twoCellAnchor>
  <xdr:twoCellAnchor editAs="oneCell">
    <xdr:from>
      <xdr:col>0</xdr:col>
      <xdr:colOff>39688</xdr:colOff>
      <xdr:row>5</xdr:row>
      <xdr:rowOff>99218</xdr:rowOff>
    </xdr:from>
    <xdr:to>
      <xdr:col>11</xdr:col>
      <xdr:colOff>65479</xdr:colOff>
      <xdr:row>12</xdr:row>
      <xdr:rowOff>29919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88" y="843359"/>
          <a:ext cx="1666075" cy="1025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151746</xdr:colOff>
      <xdr:row>15</xdr:row>
      <xdr:rowOff>45576</xdr:rowOff>
    </xdr:from>
    <xdr:to>
      <xdr:col>15</xdr:col>
      <xdr:colOff>102658</xdr:colOff>
      <xdr:row>27</xdr:row>
      <xdr:rowOff>96651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746" y="2477252"/>
          <a:ext cx="2300972" cy="1978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9922</xdr:colOff>
      <xdr:row>15</xdr:row>
      <xdr:rowOff>48823</xdr:rowOff>
    </xdr:from>
    <xdr:to>
      <xdr:col>36</xdr:col>
      <xdr:colOff>122236</xdr:colOff>
      <xdr:row>28</xdr:row>
      <xdr:rowOff>69541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32969" y="2380464"/>
          <a:ext cx="2043905" cy="2001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95128</xdr:colOff>
      <xdr:row>16</xdr:row>
      <xdr:rowOff>128105</xdr:rowOff>
    </xdr:from>
    <xdr:to>
      <xdr:col>59</xdr:col>
      <xdr:colOff>105685</xdr:colOff>
      <xdr:row>18</xdr:row>
      <xdr:rowOff>40779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7143628" y="2642705"/>
          <a:ext cx="2616597" cy="263194"/>
          <a:chOff x="6201422" y="2903516"/>
          <a:chExt cx="2572115" cy="295395"/>
        </a:xfrm>
      </xdr:grpSpPr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6201422" y="2934351"/>
            <a:ext cx="665952" cy="264560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MASTER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7661758" y="2903516"/>
            <a:ext cx="1111779" cy="264560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1100"/>
              <a:t>SINGLE</a:t>
            </a:r>
            <a:r>
              <a:rPr lang="en-US" sz="1100" baseline="0"/>
              <a:t> CARTON</a:t>
            </a:r>
            <a:endParaRPr lang="en-US" sz="1100"/>
          </a:p>
        </xdr:txBody>
      </xdr:sp>
    </xdr:grpSp>
    <xdr:clientData/>
  </xdr:twoCellAnchor>
  <xdr:twoCellAnchor>
    <xdr:from>
      <xdr:col>47</xdr:col>
      <xdr:colOff>-1</xdr:colOff>
      <xdr:row>0</xdr:row>
      <xdr:rowOff>123264</xdr:rowOff>
    </xdr:from>
    <xdr:to>
      <xdr:col>48</xdr:col>
      <xdr:colOff>128867</xdr:colOff>
      <xdr:row>2</xdr:row>
      <xdr:rowOff>73398</xdr:rowOff>
    </xdr:to>
    <xdr:sp macro="" textlink="">
      <xdr:nvSpPr>
        <xdr:cNvPr id="69" name="AutoShape 2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 bwMode="auto">
        <a:xfrm>
          <a:off x="7373470" y="123264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57</xdr:col>
      <xdr:colOff>29136</xdr:colOff>
      <xdr:row>0</xdr:row>
      <xdr:rowOff>96369</xdr:rowOff>
    </xdr:from>
    <xdr:to>
      <xdr:col>59</xdr:col>
      <xdr:colOff>1121</xdr:colOff>
      <xdr:row>2</xdr:row>
      <xdr:rowOff>46503</xdr:rowOff>
    </xdr:to>
    <xdr:sp macro="" textlink="">
      <xdr:nvSpPr>
        <xdr:cNvPr id="70" name="AutoShape 2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 bwMode="auto">
        <a:xfrm>
          <a:off x="8971430" y="96369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13447</xdr:colOff>
      <xdr:row>4</xdr:row>
      <xdr:rowOff>103093</xdr:rowOff>
    </xdr:from>
    <xdr:to>
      <xdr:col>9</xdr:col>
      <xdr:colOff>142315</xdr:colOff>
      <xdr:row>5</xdr:row>
      <xdr:rowOff>120462</xdr:rowOff>
    </xdr:to>
    <xdr:sp macro="" textlink="">
      <xdr:nvSpPr>
        <xdr:cNvPr id="71" name="AutoShape 2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 bwMode="auto">
        <a:xfrm>
          <a:off x="1268506" y="674593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143436</xdr:colOff>
      <xdr:row>4</xdr:row>
      <xdr:rowOff>87405</xdr:rowOff>
    </xdr:from>
    <xdr:to>
      <xdr:col>23</xdr:col>
      <xdr:colOff>115421</xdr:colOff>
      <xdr:row>5</xdr:row>
      <xdr:rowOff>104774</xdr:rowOff>
    </xdr:to>
    <xdr:sp macro="" textlink="">
      <xdr:nvSpPr>
        <xdr:cNvPr id="72" name="AutoShape 2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 bwMode="auto">
        <a:xfrm>
          <a:off x="3437965" y="658905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54</xdr:col>
      <xdr:colOff>138954</xdr:colOff>
      <xdr:row>4</xdr:row>
      <xdr:rowOff>94129</xdr:rowOff>
    </xdr:from>
    <xdr:to>
      <xdr:col>56</xdr:col>
      <xdr:colOff>110939</xdr:colOff>
      <xdr:row>5</xdr:row>
      <xdr:rowOff>111498</xdr:rowOff>
    </xdr:to>
    <xdr:sp macro="" textlink="">
      <xdr:nvSpPr>
        <xdr:cNvPr id="73" name="AutoShape 2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 bwMode="auto">
        <a:xfrm>
          <a:off x="8610601" y="665629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36</xdr:col>
      <xdr:colOff>33617</xdr:colOff>
      <xdr:row>5</xdr:row>
      <xdr:rowOff>112057</xdr:rowOff>
    </xdr:from>
    <xdr:to>
      <xdr:col>38</xdr:col>
      <xdr:colOff>5603</xdr:colOff>
      <xdr:row>7</xdr:row>
      <xdr:rowOff>17367</xdr:rowOff>
    </xdr:to>
    <xdr:sp macro="" textlink="">
      <xdr:nvSpPr>
        <xdr:cNvPr id="74" name="AutoShape 22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 bwMode="auto">
        <a:xfrm>
          <a:off x="5681382" y="885263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19</xdr:col>
      <xdr:colOff>129987</xdr:colOff>
      <xdr:row>6</xdr:row>
      <xdr:rowOff>118782</xdr:rowOff>
    </xdr:from>
    <xdr:to>
      <xdr:col>21</xdr:col>
      <xdr:colOff>101973</xdr:colOff>
      <xdr:row>8</xdr:row>
      <xdr:rowOff>24092</xdr:rowOff>
    </xdr:to>
    <xdr:sp macro="" textlink="">
      <xdr:nvSpPr>
        <xdr:cNvPr id="75" name="AutoShape 2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 bwMode="auto">
        <a:xfrm>
          <a:off x="3110752" y="1048870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32</xdr:col>
      <xdr:colOff>2242</xdr:colOff>
      <xdr:row>6</xdr:row>
      <xdr:rowOff>125505</xdr:rowOff>
    </xdr:from>
    <xdr:to>
      <xdr:col>33</xdr:col>
      <xdr:colOff>131109</xdr:colOff>
      <xdr:row>8</xdr:row>
      <xdr:rowOff>30815</xdr:rowOff>
    </xdr:to>
    <xdr:sp macro="" textlink="">
      <xdr:nvSpPr>
        <xdr:cNvPr id="76" name="AutoShape 22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 bwMode="auto">
        <a:xfrm>
          <a:off x="5022477" y="1055593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41</xdr:col>
      <xdr:colOff>98612</xdr:colOff>
      <xdr:row>6</xdr:row>
      <xdr:rowOff>121023</xdr:rowOff>
    </xdr:from>
    <xdr:to>
      <xdr:col>43</xdr:col>
      <xdr:colOff>70597</xdr:colOff>
      <xdr:row>8</xdr:row>
      <xdr:rowOff>26333</xdr:rowOff>
    </xdr:to>
    <xdr:sp macro="" textlink="">
      <xdr:nvSpPr>
        <xdr:cNvPr id="77" name="AutoShape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 bwMode="auto">
        <a:xfrm>
          <a:off x="6530788" y="1051111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52</xdr:col>
      <xdr:colOff>4483</xdr:colOff>
      <xdr:row>6</xdr:row>
      <xdr:rowOff>127746</xdr:rowOff>
    </xdr:from>
    <xdr:to>
      <xdr:col>53</xdr:col>
      <xdr:colOff>133350</xdr:colOff>
      <xdr:row>8</xdr:row>
      <xdr:rowOff>33056</xdr:rowOff>
    </xdr:to>
    <xdr:sp macro="" textlink="">
      <xdr:nvSpPr>
        <xdr:cNvPr id="78" name="AutoShape 22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 bwMode="auto">
        <a:xfrm>
          <a:off x="8162365" y="1057834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19</xdr:col>
      <xdr:colOff>145676</xdr:colOff>
      <xdr:row>8</xdr:row>
      <xdr:rowOff>168087</xdr:rowOff>
    </xdr:from>
    <xdr:to>
      <xdr:col>21</xdr:col>
      <xdr:colOff>117662</xdr:colOff>
      <xdr:row>10</xdr:row>
      <xdr:rowOff>28574</xdr:rowOff>
    </xdr:to>
    <xdr:sp macro="" textlink="">
      <xdr:nvSpPr>
        <xdr:cNvPr id="79" name="AutoShape 2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 bwMode="auto">
        <a:xfrm>
          <a:off x="3126441" y="1411940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38</xdr:col>
      <xdr:colOff>51548</xdr:colOff>
      <xdr:row>8</xdr:row>
      <xdr:rowOff>174811</xdr:rowOff>
    </xdr:from>
    <xdr:to>
      <xdr:col>40</xdr:col>
      <xdr:colOff>23533</xdr:colOff>
      <xdr:row>10</xdr:row>
      <xdr:rowOff>35298</xdr:rowOff>
    </xdr:to>
    <xdr:sp macro="" textlink="">
      <xdr:nvSpPr>
        <xdr:cNvPr id="80" name="AutoShape 2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 bwMode="auto">
        <a:xfrm>
          <a:off x="6013077" y="1418664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55</xdr:col>
      <xdr:colOff>2241</xdr:colOff>
      <xdr:row>8</xdr:row>
      <xdr:rowOff>170328</xdr:rowOff>
    </xdr:from>
    <xdr:to>
      <xdr:col>56</xdr:col>
      <xdr:colOff>131108</xdr:colOff>
      <xdr:row>10</xdr:row>
      <xdr:rowOff>30815</xdr:rowOff>
    </xdr:to>
    <xdr:sp macro="" textlink="">
      <xdr:nvSpPr>
        <xdr:cNvPr id="81" name="AutoShap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 bwMode="auto">
        <a:xfrm>
          <a:off x="8630770" y="1414181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21</xdr:col>
      <xdr:colOff>64994</xdr:colOff>
      <xdr:row>9</xdr:row>
      <xdr:rowOff>132228</xdr:rowOff>
    </xdr:from>
    <xdr:to>
      <xdr:col>23</xdr:col>
      <xdr:colOff>36979</xdr:colOff>
      <xdr:row>11</xdr:row>
      <xdr:rowOff>37538</xdr:rowOff>
    </xdr:to>
    <xdr:sp macro="" textlink="">
      <xdr:nvSpPr>
        <xdr:cNvPr id="82" name="AutoShape 22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 bwMode="auto">
        <a:xfrm>
          <a:off x="3359523" y="1577787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23</xdr:col>
      <xdr:colOff>138954</xdr:colOff>
      <xdr:row>10</xdr:row>
      <xdr:rowOff>127747</xdr:rowOff>
    </xdr:from>
    <xdr:to>
      <xdr:col>25</xdr:col>
      <xdr:colOff>110939</xdr:colOff>
      <xdr:row>12</xdr:row>
      <xdr:rowOff>33057</xdr:rowOff>
    </xdr:to>
    <xdr:sp macro="" textlink="">
      <xdr:nvSpPr>
        <xdr:cNvPr id="83" name="AutoShape 2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 bwMode="auto">
        <a:xfrm>
          <a:off x="3747248" y="1730188"/>
          <a:ext cx="285750" cy="2190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35</xdr:col>
      <xdr:colOff>19489</xdr:colOff>
      <xdr:row>10</xdr:row>
      <xdr:rowOff>111083</xdr:rowOff>
    </xdr:from>
    <xdr:to>
      <xdr:col>36</xdr:col>
      <xdr:colOff>148357</xdr:colOff>
      <xdr:row>12</xdr:row>
      <xdr:rowOff>24189</xdr:rowOff>
    </xdr:to>
    <xdr:sp macro="" textlink="">
      <xdr:nvSpPr>
        <xdr:cNvPr id="84" name="AutoShape 22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 bwMode="auto">
        <a:xfrm>
          <a:off x="5237532" y="1659931"/>
          <a:ext cx="277955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54</xdr:col>
      <xdr:colOff>97835</xdr:colOff>
      <xdr:row>10</xdr:row>
      <xdr:rowOff>114882</xdr:rowOff>
    </xdr:from>
    <xdr:to>
      <xdr:col>56</xdr:col>
      <xdr:colOff>77615</xdr:colOff>
      <xdr:row>12</xdr:row>
      <xdr:rowOff>27988</xdr:rowOff>
    </xdr:to>
    <xdr:sp macro="" textlink="">
      <xdr:nvSpPr>
        <xdr:cNvPr id="85" name="AutoShape 2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 bwMode="auto">
        <a:xfrm>
          <a:off x="8148531" y="1663730"/>
          <a:ext cx="277954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19</xdr:col>
      <xdr:colOff>134762</xdr:colOff>
      <xdr:row>11</xdr:row>
      <xdr:rowOff>110401</xdr:rowOff>
    </xdr:from>
    <xdr:to>
      <xdr:col>21</xdr:col>
      <xdr:colOff>114543</xdr:colOff>
      <xdr:row>13</xdr:row>
      <xdr:rowOff>23506</xdr:rowOff>
    </xdr:to>
    <xdr:sp macro="" textlink="">
      <xdr:nvSpPr>
        <xdr:cNvPr id="86" name="AutoShape 22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 bwMode="auto">
        <a:xfrm>
          <a:off x="2967414" y="1808336"/>
          <a:ext cx="277955" cy="211279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42</xdr:col>
      <xdr:colOff>96663</xdr:colOff>
      <xdr:row>11</xdr:row>
      <xdr:rowOff>105918</xdr:rowOff>
    </xdr:from>
    <xdr:to>
      <xdr:col>44</xdr:col>
      <xdr:colOff>68649</xdr:colOff>
      <xdr:row>13</xdr:row>
      <xdr:rowOff>19024</xdr:rowOff>
    </xdr:to>
    <xdr:sp macro="" textlink="">
      <xdr:nvSpPr>
        <xdr:cNvPr id="87" name="AutoShape 2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 bwMode="auto">
        <a:xfrm>
          <a:off x="6358315" y="1803853"/>
          <a:ext cx="270160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7</xdr:col>
      <xdr:colOff>141876</xdr:colOff>
      <xdr:row>14</xdr:row>
      <xdr:rowOff>142850</xdr:rowOff>
    </xdr:from>
    <xdr:to>
      <xdr:col>9</xdr:col>
      <xdr:colOff>113861</xdr:colOff>
      <xdr:row>16</xdr:row>
      <xdr:rowOff>55956</xdr:rowOff>
    </xdr:to>
    <xdr:sp macro="" textlink="">
      <xdr:nvSpPr>
        <xdr:cNvPr id="88" name="AutoShape 22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 bwMode="auto">
        <a:xfrm>
          <a:off x="1185485" y="2337741"/>
          <a:ext cx="270159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9</xdr:col>
      <xdr:colOff>4872</xdr:colOff>
      <xdr:row>28</xdr:row>
      <xdr:rowOff>113520</xdr:rowOff>
    </xdr:from>
    <xdr:to>
      <xdr:col>10</xdr:col>
      <xdr:colOff>125944</xdr:colOff>
      <xdr:row>30</xdr:row>
      <xdr:rowOff>26625</xdr:rowOff>
    </xdr:to>
    <xdr:sp macro="" textlink="">
      <xdr:nvSpPr>
        <xdr:cNvPr id="89" name="AutoShape 2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 bwMode="auto">
        <a:xfrm>
          <a:off x="1346655" y="4445324"/>
          <a:ext cx="270159" cy="211279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9</xdr:col>
      <xdr:colOff>99780</xdr:colOff>
      <xdr:row>30</xdr:row>
      <xdr:rowOff>125602</xdr:rowOff>
    </xdr:from>
    <xdr:to>
      <xdr:col>11</xdr:col>
      <xdr:colOff>71766</xdr:colOff>
      <xdr:row>32</xdr:row>
      <xdr:rowOff>38708</xdr:rowOff>
    </xdr:to>
    <xdr:sp macro="" textlink="">
      <xdr:nvSpPr>
        <xdr:cNvPr id="90" name="AutoShape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 bwMode="auto">
        <a:xfrm>
          <a:off x="1441563" y="4755580"/>
          <a:ext cx="270160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37320</xdr:colOff>
      <xdr:row>34</xdr:row>
      <xdr:rowOff>38294</xdr:rowOff>
    </xdr:from>
    <xdr:to>
      <xdr:col>6</xdr:col>
      <xdr:colOff>9305</xdr:colOff>
      <xdr:row>35</xdr:row>
      <xdr:rowOff>100487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633668" y="5264620"/>
          <a:ext cx="270159" cy="21128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</xdr:col>
      <xdr:colOff>27455</xdr:colOff>
      <xdr:row>36</xdr:row>
      <xdr:rowOff>28014</xdr:rowOff>
    </xdr:from>
    <xdr:to>
      <xdr:col>5</xdr:col>
      <xdr:colOff>151840</xdr:colOff>
      <xdr:row>37</xdr:row>
      <xdr:rowOff>90206</xdr:rowOff>
    </xdr:to>
    <xdr:sp macro="" textlink="">
      <xdr:nvSpPr>
        <xdr:cNvPr id="92" name="AutoShape 2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 bwMode="auto">
        <a:xfrm>
          <a:off x="637055" y="5657289"/>
          <a:ext cx="276785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28</xdr:col>
      <xdr:colOff>89647</xdr:colOff>
      <xdr:row>15</xdr:row>
      <xdr:rowOff>33056</xdr:rowOff>
    </xdr:from>
    <xdr:to>
      <xdr:col>30</xdr:col>
      <xdr:colOff>61632</xdr:colOff>
      <xdr:row>16</xdr:row>
      <xdr:rowOff>95249</xdr:rowOff>
    </xdr:to>
    <xdr:sp macro="" textlink="">
      <xdr:nvSpPr>
        <xdr:cNvPr id="93" name="AutoShape 2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 bwMode="auto">
        <a:xfrm>
          <a:off x="4356847" y="2414306"/>
          <a:ext cx="276785" cy="214593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25</xdr:col>
      <xdr:colOff>75640</xdr:colOff>
      <xdr:row>28</xdr:row>
      <xdr:rowOff>42581</xdr:rowOff>
    </xdr:from>
    <xdr:to>
      <xdr:col>27</xdr:col>
      <xdr:colOff>47625</xdr:colOff>
      <xdr:row>29</xdr:row>
      <xdr:rowOff>100292</xdr:rowOff>
    </xdr:to>
    <xdr:sp macro="" textlink="">
      <xdr:nvSpPr>
        <xdr:cNvPr id="94" name="AutoShape 2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 bwMode="auto">
        <a:xfrm>
          <a:off x="3885640" y="4452656"/>
          <a:ext cx="276785" cy="210111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36</xdr:col>
      <xdr:colOff>61632</xdr:colOff>
      <xdr:row>28</xdr:row>
      <xdr:rowOff>38099</xdr:rowOff>
    </xdr:from>
    <xdr:to>
      <xdr:col>38</xdr:col>
      <xdr:colOff>33618</xdr:colOff>
      <xdr:row>29</xdr:row>
      <xdr:rowOff>95809</xdr:rowOff>
    </xdr:to>
    <xdr:sp macro="" textlink="">
      <xdr:nvSpPr>
        <xdr:cNvPr id="95" name="AutoShape 2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 bwMode="auto">
        <a:xfrm>
          <a:off x="5548032" y="4448174"/>
          <a:ext cx="276786" cy="21011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28</xdr:col>
      <xdr:colOff>133350</xdr:colOff>
      <xdr:row>30</xdr:row>
      <xdr:rowOff>128867</xdr:rowOff>
    </xdr:from>
    <xdr:to>
      <xdr:col>30</xdr:col>
      <xdr:colOff>105335</xdr:colOff>
      <xdr:row>32</xdr:row>
      <xdr:rowOff>34177</xdr:rowOff>
    </xdr:to>
    <xdr:sp macro="" textlink="">
      <xdr:nvSpPr>
        <xdr:cNvPr id="96" name="AutoShape 2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 bwMode="auto">
        <a:xfrm>
          <a:off x="4400550" y="4843742"/>
          <a:ext cx="276785" cy="21011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31</xdr:col>
      <xdr:colOff>128868</xdr:colOff>
      <xdr:row>31</xdr:row>
      <xdr:rowOff>114859</xdr:rowOff>
    </xdr:from>
    <xdr:to>
      <xdr:col>33</xdr:col>
      <xdr:colOff>100853</xdr:colOff>
      <xdr:row>33</xdr:row>
      <xdr:rowOff>20170</xdr:rowOff>
    </xdr:to>
    <xdr:sp macro="" textlink="">
      <xdr:nvSpPr>
        <xdr:cNvPr id="97" name="AutoShape 2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 bwMode="auto">
        <a:xfrm>
          <a:off x="4853268" y="4982134"/>
          <a:ext cx="276785" cy="210111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25</xdr:col>
      <xdr:colOff>29135</xdr:colOff>
      <xdr:row>33</xdr:row>
      <xdr:rowOff>43702</xdr:rowOff>
    </xdr:from>
    <xdr:to>
      <xdr:col>27</xdr:col>
      <xdr:colOff>1121</xdr:colOff>
      <xdr:row>34</xdr:row>
      <xdr:rowOff>101412</xdr:rowOff>
    </xdr:to>
    <xdr:sp macro="" textlink="">
      <xdr:nvSpPr>
        <xdr:cNvPr id="98" name="AutoShape 2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 bwMode="auto">
        <a:xfrm>
          <a:off x="3839135" y="5215777"/>
          <a:ext cx="276786" cy="21011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34</xdr:col>
      <xdr:colOff>43703</xdr:colOff>
      <xdr:row>33</xdr:row>
      <xdr:rowOff>58270</xdr:rowOff>
    </xdr:from>
    <xdr:to>
      <xdr:col>36</xdr:col>
      <xdr:colOff>15688</xdr:colOff>
      <xdr:row>34</xdr:row>
      <xdr:rowOff>115980</xdr:rowOff>
    </xdr:to>
    <xdr:sp macro="" textlink="">
      <xdr:nvSpPr>
        <xdr:cNvPr id="99" name="AutoShape 2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 bwMode="auto">
        <a:xfrm>
          <a:off x="5225303" y="5230345"/>
          <a:ext cx="276785" cy="21011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34</xdr:col>
      <xdr:colOff>10646</xdr:colOff>
      <xdr:row>38</xdr:row>
      <xdr:rowOff>44262</xdr:rowOff>
    </xdr:from>
    <xdr:to>
      <xdr:col>35</xdr:col>
      <xdr:colOff>135031</xdr:colOff>
      <xdr:row>39</xdr:row>
      <xdr:rowOff>101972</xdr:rowOff>
    </xdr:to>
    <xdr:sp macro="" textlink="">
      <xdr:nvSpPr>
        <xdr:cNvPr id="100" name="AutoShape 2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 bwMode="auto">
        <a:xfrm>
          <a:off x="5192246" y="5978337"/>
          <a:ext cx="276785" cy="21011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50</xdr:col>
      <xdr:colOff>34738</xdr:colOff>
      <xdr:row>15</xdr:row>
      <xdr:rowOff>49305</xdr:rowOff>
    </xdr:from>
    <xdr:to>
      <xdr:col>52</xdr:col>
      <xdr:colOff>6724</xdr:colOff>
      <xdr:row>16</xdr:row>
      <xdr:rowOff>111497</xdr:rowOff>
    </xdr:to>
    <xdr:sp macro="" textlink="">
      <xdr:nvSpPr>
        <xdr:cNvPr id="101" name="AutoShape 2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7654738" y="2430555"/>
          <a:ext cx="276786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50</xdr:col>
      <xdr:colOff>20731</xdr:colOff>
      <xdr:row>27</xdr:row>
      <xdr:rowOff>140072</xdr:rowOff>
    </xdr:from>
    <xdr:to>
      <xdr:col>51</xdr:col>
      <xdr:colOff>145116</xdr:colOff>
      <xdr:row>29</xdr:row>
      <xdr:rowOff>52667</xdr:rowOff>
    </xdr:to>
    <xdr:sp macro="" textlink="">
      <xdr:nvSpPr>
        <xdr:cNvPr id="102" name="AutoShape 2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 bwMode="auto">
        <a:xfrm>
          <a:off x="7640731" y="4397747"/>
          <a:ext cx="276785" cy="21739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42</xdr:col>
      <xdr:colOff>63874</xdr:colOff>
      <xdr:row>36</xdr:row>
      <xdr:rowOff>43142</xdr:rowOff>
    </xdr:from>
    <xdr:to>
      <xdr:col>44</xdr:col>
      <xdr:colOff>35859</xdr:colOff>
      <xdr:row>37</xdr:row>
      <xdr:rowOff>114859</xdr:rowOff>
    </xdr:to>
    <xdr:sp macro="" textlink="">
      <xdr:nvSpPr>
        <xdr:cNvPr id="103" name="AutoShape 2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 bwMode="auto">
        <a:xfrm>
          <a:off x="6464674" y="5672417"/>
          <a:ext cx="276785" cy="224117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47</xdr:col>
      <xdr:colOff>107016</xdr:colOff>
      <xdr:row>36</xdr:row>
      <xdr:rowOff>29134</xdr:rowOff>
    </xdr:from>
    <xdr:to>
      <xdr:col>49</xdr:col>
      <xdr:colOff>79002</xdr:colOff>
      <xdr:row>37</xdr:row>
      <xdr:rowOff>91327</xdr:rowOff>
    </xdr:to>
    <xdr:sp macro="" textlink="">
      <xdr:nvSpPr>
        <xdr:cNvPr id="104" name="AutoShape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 bwMode="auto">
        <a:xfrm>
          <a:off x="7269816" y="5658409"/>
          <a:ext cx="276786" cy="214593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52</xdr:col>
      <xdr:colOff>16809</xdr:colOff>
      <xdr:row>36</xdr:row>
      <xdr:rowOff>34177</xdr:rowOff>
    </xdr:from>
    <xdr:to>
      <xdr:col>53</xdr:col>
      <xdr:colOff>141194</xdr:colOff>
      <xdr:row>37</xdr:row>
      <xdr:rowOff>96370</xdr:rowOff>
    </xdr:to>
    <xdr:sp macro="" textlink="">
      <xdr:nvSpPr>
        <xdr:cNvPr id="105" name="AutoShape 2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 bwMode="auto">
        <a:xfrm>
          <a:off x="7941609" y="5663452"/>
          <a:ext cx="276785" cy="214593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54</xdr:col>
      <xdr:colOff>21852</xdr:colOff>
      <xdr:row>36</xdr:row>
      <xdr:rowOff>48745</xdr:rowOff>
    </xdr:from>
    <xdr:to>
      <xdr:col>55</xdr:col>
      <xdr:colOff>146237</xdr:colOff>
      <xdr:row>37</xdr:row>
      <xdr:rowOff>110937</xdr:rowOff>
    </xdr:to>
    <xdr:sp macro="" textlink="">
      <xdr:nvSpPr>
        <xdr:cNvPr id="106" name="AutoShape 22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 bwMode="auto">
        <a:xfrm>
          <a:off x="8251452" y="5678020"/>
          <a:ext cx="276785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38</a:t>
          </a:r>
        </a:p>
      </xdr:txBody>
    </xdr:sp>
    <xdr:clientData/>
  </xdr:twoCellAnchor>
  <xdr:twoCellAnchor>
    <xdr:from>
      <xdr:col>56</xdr:col>
      <xdr:colOff>112618</xdr:colOff>
      <xdr:row>36</xdr:row>
      <xdr:rowOff>44451</xdr:rowOff>
    </xdr:from>
    <xdr:to>
      <xdr:col>58</xdr:col>
      <xdr:colOff>101599</xdr:colOff>
      <xdr:row>37</xdr:row>
      <xdr:rowOff>128681</xdr:rowOff>
    </xdr:to>
    <xdr:sp macro="" textlink="">
      <xdr:nvSpPr>
        <xdr:cNvPr id="107" name="AutoShape 2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 bwMode="auto">
        <a:xfrm>
          <a:off x="8291418" y="5683251"/>
          <a:ext cx="338231" cy="23663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39</a:t>
          </a:r>
        </a:p>
      </xdr:txBody>
    </xdr:sp>
    <xdr:clientData/>
  </xdr:twoCellAnchor>
  <xdr:twoCellAnchor>
    <xdr:from>
      <xdr:col>6</xdr:col>
      <xdr:colOff>136712</xdr:colOff>
      <xdr:row>44</xdr:row>
      <xdr:rowOff>49305</xdr:rowOff>
    </xdr:from>
    <xdr:to>
      <xdr:col>8</xdr:col>
      <xdr:colOff>108697</xdr:colOff>
      <xdr:row>45</xdr:row>
      <xdr:rowOff>111497</xdr:rowOff>
    </xdr:to>
    <xdr:sp macro="" textlink="">
      <xdr:nvSpPr>
        <xdr:cNvPr id="108" name="AutoShape 22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 bwMode="auto">
        <a:xfrm>
          <a:off x="1051112" y="6954930"/>
          <a:ext cx="276785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35</xdr:col>
      <xdr:colOff>79562</xdr:colOff>
      <xdr:row>44</xdr:row>
      <xdr:rowOff>11205</xdr:rowOff>
    </xdr:from>
    <xdr:to>
      <xdr:col>37</xdr:col>
      <xdr:colOff>51547</xdr:colOff>
      <xdr:row>45</xdr:row>
      <xdr:rowOff>73397</xdr:rowOff>
    </xdr:to>
    <xdr:sp macro="" textlink="">
      <xdr:nvSpPr>
        <xdr:cNvPr id="110" name="AutoShape 2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 bwMode="auto">
        <a:xfrm>
          <a:off x="5413562" y="6916830"/>
          <a:ext cx="276785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41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10</xdr:row>
          <xdr:rowOff>106680</xdr:rowOff>
        </xdr:from>
        <xdr:to>
          <xdr:col>58</xdr:col>
          <xdr:colOff>45720</xdr:colOff>
          <xdr:row>12</xdr:row>
          <xdr:rowOff>30480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30480</xdr:colOff>
          <xdr:row>10</xdr:row>
          <xdr:rowOff>106680</xdr:rowOff>
        </xdr:from>
        <xdr:to>
          <xdr:col>61</xdr:col>
          <xdr:colOff>114300</xdr:colOff>
          <xdr:row>12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43</xdr:row>
          <xdr:rowOff>114300</xdr:rowOff>
        </xdr:from>
        <xdr:to>
          <xdr:col>36</xdr:col>
          <xdr:colOff>30480</xdr:colOff>
          <xdr:row>45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as 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43</xdr:row>
          <xdr:rowOff>114300</xdr:rowOff>
        </xdr:from>
        <xdr:to>
          <xdr:col>43</xdr:col>
          <xdr:colOff>30480</xdr:colOff>
          <xdr:row>45</xdr:row>
          <xdr:rowOff>30480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as 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45</xdr:row>
          <xdr:rowOff>106680</xdr:rowOff>
        </xdr:from>
        <xdr:to>
          <xdr:col>37</xdr:col>
          <xdr:colOff>68580</xdr:colOff>
          <xdr:row>47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45</xdr:row>
          <xdr:rowOff>106680</xdr:rowOff>
        </xdr:from>
        <xdr:to>
          <xdr:col>44</xdr:col>
          <xdr:colOff>68580</xdr:colOff>
          <xdr:row>47</xdr:row>
          <xdr:rowOff>30480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44</xdr:row>
          <xdr:rowOff>106680</xdr:rowOff>
        </xdr:from>
        <xdr:to>
          <xdr:col>36</xdr:col>
          <xdr:colOff>114300</xdr:colOff>
          <xdr:row>46</xdr:row>
          <xdr:rowOff>30480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w/ chgs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44</xdr:row>
          <xdr:rowOff>106680</xdr:rowOff>
        </xdr:from>
        <xdr:to>
          <xdr:col>43</xdr:col>
          <xdr:colOff>114300</xdr:colOff>
          <xdr:row>46</xdr:row>
          <xdr:rowOff>30480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w/ chgs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57150</xdr:colOff>
      <xdr:row>38</xdr:row>
      <xdr:rowOff>104775</xdr:rowOff>
    </xdr:from>
    <xdr:to>
      <xdr:col>11</xdr:col>
      <xdr:colOff>101600</xdr:colOff>
      <xdr:row>40</xdr:row>
      <xdr:rowOff>31750</xdr:rowOff>
    </xdr:to>
    <xdr:sp macro="" textlink="">
      <xdr:nvSpPr>
        <xdr:cNvPr id="65" name="AutoShape 2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 bwMode="auto">
        <a:xfrm>
          <a:off x="1371600" y="6048375"/>
          <a:ext cx="336550" cy="231775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24A</a:t>
          </a:r>
        </a:p>
      </xdr:txBody>
    </xdr:sp>
    <xdr:clientData/>
  </xdr:twoCellAnchor>
  <xdr:twoCellAnchor>
    <xdr:from>
      <xdr:col>17</xdr:col>
      <xdr:colOff>136712</xdr:colOff>
      <xdr:row>44</xdr:row>
      <xdr:rowOff>49305</xdr:rowOff>
    </xdr:from>
    <xdr:to>
      <xdr:col>19</xdr:col>
      <xdr:colOff>108697</xdr:colOff>
      <xdr:row>45</xdr:row>
      <xdr:rowOff>111497</xdr:rowOff>
    </xdr:to>
    <xdr:sp macro="" textlink="">
      <xdr:nvSpPr>
        <xdr:cNvPr id="66" name="AutoShape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 bwMode="auto">
        <a:xfrm>
          <a:off x="1051112" y="6954930"/>
          <a:ext cx="276785" cy="214592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9</xdr:col>
      <xdr:colOff>38100</xdr:colOff>
      <xdr:row>40</xdr:row>
      <xdr:rowOff>19050</xdr:rowOff>
    </xdr:from>
    <xdr:to>
      <xdr:col>11</xdr:col>
      <xdr:colOff>82550</xdr:colOff>
      <xdr:row>41</xdr:row>
      <xdr:rowOff>139700</xdr:rowOff>
    </xdr:to>
    <xdr:sp macro="" textlink="">
      <xdr:nvSpPr>
        <xdr:cNvPr id="67" name="AutoShape 2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 bwMode="auto">
        <a:xfrm>
          <a:off x="1352550" y="6267450"/>
          <a:ext cx="336550" cy="27305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24B</a:t>
          </a:r>
        </a:p>
      </xdr:txBody>
    </xdr:sp>
    <xdr:clientData/>
  </xdr:twoCellAnchor>
  <xdr:twoCellAnchor>
    <xdr:from>
      <xdr:col>52</xdr:col>
      <xdr:colOff>95250</xdr:colOff>
      <xdr:row>43</xdr:row>
      <xdr:rowOff>152400</xdr:rowOff>
    </xdr:from>
    <xdr:to>
      <xdr:col>54</xdr:col>
      <xdr:colOff>82550</xdr:colOff>
      <xdr:row>45</xdr:row>
      <xdr:rowOff>101600</xdr:rowOff>
    </xdr:to>
    <xdr:sp macro="" textlink="">
      <xdr:nvSpPr>
        <xdr:cNvPr id="112" name="AutoShape 2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 bwMode="auto">
        <a:xfrm>
          <a:off x="7689850" y="6908800"/>
          <a:ext cx="279400" cy="260350"/>
        </a:xfrm>
        <a:prstGeom prst="star8">
          <a:avLst>
            <a:gd name="adj" fmla="val 38250"/>
          </a:avLst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42</a:t>
          </a:r>
        </a:p>
      </xdr:txBody>
    </xdr:sp>
    <xdr:clientData/>
  </xdr:twoCellAnchor>
  <xdr:twoCellAnchor>
    <xdr:from>
      <xdr:col>0</xdr:col>
      <xdr:colOff>38100</xdr:colOff>
      <xdr:row>0</xdr:row>
      <xdr:rowOff>28575</xdr:rowOff>
    </xdr:from>
    <xdr:to>
      <xdr:col>7</xdr:col>
      <xdr:colOff>47625</xdr:colOff>
      <xdr:row>2</xdr:row>
      <xdr:rowOff>100013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4DD4175-4C25-4D5F-A88D-829AD224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143000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54956</xdr:colOff>
      <xdr:row>18</xdr:row>
      <xdr:rowOff>123825</xdr:rowOff>
    </xdr:from>
    <xdr:to>
      <xdr:col>61</xdr:col>
      <xdr:colOff>180976</xdr:colOff>
      <xdr:row>25</xdr:row>
      <xdr:rowOff>95532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3A7C98-C7C4-D28F-9CA7-3186ACED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84581" y="3009900"/>
          <a:ext cx="1792895" cy="1038507"/>
        </a:xfrm>
        <a:prstGeom prst="rect">
          <a:avLst/>
        </a:prstGeom>
      </xdr:spPr>
    </xdr:pic>
    <xdr:clientData/>
  </xdr:twoCellAnchor>
  <xdr:twoCellAnchor editAs="oneCell">
    <xdr:from>
      <xdr:col>40</xdr:col>
      <xdr:colOff>57149</xdr:colOff>
      <xdr:row>18</xdr:row>
      <xdr:rowOff>89479</xdr:rowOff>
    </xdr:from>
    <xdr:to>
      <xdr:col>51</xdr:col>
      <xdr:colOff>1904</xdr:colOff>
      <xdr:row>25</xdr:row>
      <xdr:rowOff>105105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B01CDE-9D73-3030-2CD7-5BE57B80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599" y="2975554"/>
          <a:ext cx="1724025" cy="108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customProperty" Target="../customProperty4.bin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smithboard@jjkk,com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vmlDrawing" Target="../drawings/vmlDrawing4.vml"/><Relationship Id="rId10" Type="http://schemas.openxmlformats.org/officeDocument/2006/relationships/ctrlProp" Target="../ctrlProps/ctrlProp13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B32F-AA93-4BB2-BB91-22B51E2FD7E6}">
  <dimension ref="A1:DO122"/>
  <sheetViews>
    <sheetView showGridLines="0" tabSelected="1" zoomScaleNormal="100" zoomScaleSheetLayoutView="85" workbookViewId="0">
      <selection activeCell="AW50" sqref="AW50"/>
    </sheetView>
  </sheetViews>
  <sheetFormatPr defaultRowHeight="15" x14ac:dyDescent="0.25"/>
  <cols>
    <col min="1" max="19" width="1.90625" customWidth="1"/>
    <col min="20" max="20" width="2.08984375" customWidth="1"/>
    <col min="21" max="21" width="2.453125" customWidth="1"/>
    <col min="22" max="39" width="1.90625" customWidth="1"/>
    <col min="40" max="40" width="2.90625" customWidth="1"/>
    <col min="41" max="46" width="1.90625" customWidth="1"/>
    <col min="47" max="47" width="2.36328125" customWidth="1"/>
    <col min="48" max="51" width="1.90625" customWidth="1"/>
    <col min="52" max="52" width="3.36328125" customWidth="1"/>
    <col min="53" max="61" width="1.90625" customWidth="1"/>
    <col min="62" max="62" width="2.08984375" style="72" customWidth="1"/>
    <col min="63" max="63" width="0.1796875" style="72" customWidth="1"/>
    <col min="64" max="70" width="1.90625" style="72" hidden="1" customWidth="1"/>
    <col min="71" max="71" width="7.90625" style="72" hidden="1" customWidth="1"/>
    <col min="72" max="72" width="8.08984375" style="72" hidden="1" customWidth="1"/>
    <col min="73" max="73" width="6.6328125" style="72" hidden="1" customWidth="1"/>
    <col min="74" max="74" width="15.36328125" style="72" hidden="1" customWidth="1"/>
    <col min="75" max="75" width="6.54296875" style="72" hidden="1" customWidth="1"/>
    <col min="76" max="76" width="1.90625" style="72" hidden="1" customWidth="1"/>
    <col min="77" max="77" width="8.6328125" style="72" hidden="1" customWidth="1"/>
    <col min="78" max="78" width="4.54296875" style="72" hidden="1" customWidth="1"/>
    <col min="79" max="80" width="4.54296875" hidden="1" customWidth="1"/>
    <col min="81" max="126" width="1.90625" customWidth="1"/>
  </cols>
  <sheetData>
    <row r="1" spans="1:119" ht="10.5" customHeight="1" x14ac:dyDescent="0.6">
      <c r="A1" s="223" t="s">
        <v>235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7" t="s">
        <v>100</v>
      </c>
      <c r="AY1" s="228"/>
      <c r="AZ1" s="228"/>
      <c r="BA1" s="228"/>
      <c r="BB1" s="229"/>
      <c r="BC1" s="230" t="s">
        <v>65</v>
      </c>
      <c r="BD1" s="230"/>
      <c r="BE1" s="230"/>
      <c r="BF1" s="230"/>
      <c r="BG1" s="230"/>
      <c r="BH1" s="230"/>
      <c r="BI1" s="230"/>
      <c r="BJ1" s="231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ht="10.5" customHeight="1" thickBot="1" x14ac:dyDescent="0.6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32"/>
      <c r="AY2" s="233"/>
      <c r="AZ2" s="233"/>
      <c r="BA2" s="233"/>
      <c r="BB2" s="234"/>
      <c r="BC2" s="235" t="s">
        <v>70</v>
      </c>
      <c r="BD2" s="236"/>
      <c r="BE2" s="236"/>
      <c r="BF2" s="237"/>
      <c r="BG2" s="236" t="s">
        <v>71</v>
      </c>
      <c r="BH2" s="236"/>
      <c r="BI2" s="236"/>
      <c r="BJ2" s="238"/>
      <c r="BK2" s="106"/>
      <c r="BL2" s="106"/>
      <c r="BM2" s="106"/>
      <c r="BN2" s="106"/>
      <c r="BO2" s="106" t="e">
        <f>100/$AL$33*0.79</f>
        <v>#DIV/0!</v>
      </c>
      <c r="BP2" s="106"/>
      <c r="BQ2" s="106"/>
      <c r="BR2" s="106"/>
      <c r="BS2" s="107"/>
      <c r="BT2" s="106"/>
      <c r="BU2" s="106"/>
      <c r="BV2" s="106"/>
      <c r="BW2" s="106"/>
      <c r="BX2" s="106"/>
      <c r="BY2" s="106"/>
      <c r="BZ2" s="106"/>
      <c r="CA2" s="106"/>
      <c r="CB2" s="106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1.25" customHeight="1" thickBot="1" x14ac:dyDescent="0.6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39" t="s">
        <v>27</v>
      </c>
      <c r="AY3" s="240"/>
      <c r="AZ3" s="240"/>
      <c r="BA3" s="240"/>
      <c r="BB3" s="241"/>
      <c r="BC3" s="242" t="s">
        <v>66</v>
      </c>
      <c r="BD3" s="243"/>
      <c r="BE3" s="244"/>
      <c r="BF3" s="16"/>
      <c r="BG3" s="242" t="s">
        <v>67</v>
      </c>
      <c r="BH3" s="243"/>
      <c r="BI3" s="244"/>
      <c r="BJ3" s="18"/>
      <c r="BK3" s="108" t="str">
        <f>IF(AND(BF3="X",BJ3="X"),"",IF(BF3="x",1,IF(BJ3="x",2,"")))</f>
        <v/>
      </c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thickBot="1" x14ac:dyDescent="0.65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63"/>
      <c r="AY4" s="264"/>
      <c r="AZ4" s="264"/>
      <c r="BA4" s="264"/>
      <c r="BB4" s="265"/>
      <c r="BC4" s="196" t="s">
        <v>68</v>
      </c>
      <c r="BD4" s="197"/>
      <c r="BE4" s="198"/>
      <c r="BF4" s="17"/>
      <c r="BG4" s="196" t="s">
        <v>69</v>
      </c>
      <c r="BH4" s="197"/>
      <c r="BI4" s="198"/>
      <c r="BJ4" s="94"/>
      <c r="BK4" s="108" t="str">
        <f>IF(AND(BF4="X",BJ4="X"),"",IF(BF4="x",1,IF(BJ4="x",2,"")))</f>
        <v/>
      </c>
      <c r="BL4" s="106"/>
      <c r="BM4" s="107"/>
      <c r="BN4" s="106"/>
      <c r="BO4" s="106"/>
      <c r="BP4" s="107"/>
      <c r="BQ4" s="106"/>
      <c r="BR4" s="106"/>
      <c r="BS4" s="107"/>
      <c r="BT4" s="106"/>
      <c r="BU4" s="107"/>
      <c r="BV4" s="106"/>
      <c r="BW4" s="106"/>
      <c r="BX4" s="106"/>
      <c r="BY4" s="106"/>
      <c r="BZ4" s="106"/>
      <c r="CA4" s="106"/>
      <c r="CB4" s="106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5.9" customHeight="1" x14ac:dyDescent="0.3">
      <c r="A5" s="266" t="s">
        <v>62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8"/>
      <c r="M5" s="269" t="s">
        <v>30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1"/>
      <c r="BK5" s="109" t="e">
        <f>100/$AL$33*0.79</f>
        <v>#DIV/0!</v>
      </c>
      <c r="BL5" s="109"/>
      <c r="BM5" s="110"/>
      <c r="BN5" s="110"/>
      <c r="BO5" s="110"/>
      <c r="BP5" s="111" t="s">
        <v>232</v>
      </c>
      <c r="BQ5" s="112"/>
      <c r="BR5" s="112"/>
      <c r="BS5" s="112"/>
      <c r="BT5" s="112"/>
      <c r="BU5" s="112"/>
      <c r="BV5" s="113"/>
      <c r="BW5" s="113"/>
      <c r="BX5" s="113"/>
      <c r="BY5" s="113"/>
      <c r="BZ5" s="113"/>
      <c r="CA5" s="113"/>
      <c r="CB5" s="107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19" ht="12" customHeight="1" x14ac:dyDescent="0.25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199" t="s">
        <v>0</v>
      </c>
      <c r="N6" s="200"/>
      <c r="O6" s="200"/>
      <c r="P6" s="200"/>
      <c r="Q6" s="200"/>
      <c r="R6" s="200"/>
      <c r="S6" s="200"/>
      <c r="T6" s="201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4"/>
      <c r="AU6" s="211" t="s">
        <v>1</v>
      </c>
      <c r="AV6" s="200"/>
      <c r="AW6" s="200"/>
      <c r="AX6" s="200"/>
      <c r="AY6" s="200"/>
      <c r="AZ6" s="200"/>
      <c r="BA6" s="200"/>
      <c r="BB6" s="200"/>
      <c r="BC6" s="201"/>
      <c r="BD6" s="212"/>
      <c r="BE6" s="212"/>
      <c r="BF6" s="212"/>
      <c r="BG6" s="212"/>
      <c r="BH6" s="212"/>
      <c r="BI6" s="212"/>
      <c r="BJ6" s="213"/>
      <c r="BK6" s="189" t="e">
        <f>100.5/$AL$33*1.001</f>
        <v>#DIV/0!</v>
      </c>
      <c r="BL6" s="190"/>
      <c r="BM6" s="110"/>
      <c r="BN6" s="110"/>
      <c r="BO6" s="114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07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19" ht="12" customHeight="1" x14ac:dyDescent="0.25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7"/>
      <c r="M7" s="191" t="s">
        <v>74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5"/>
      <c r="BK7" s="189" t="e">
        <f>2540/$AL$33*0.79</f>
        <v>#DIV/0!</v>
      </c>
      <c r="BL7" s="190"/>
      <c r="BM7" s="110"/>
      <c r="BN7" s="110"/>
      <c r="BO7" s="114"/>
      <c r="BP7" s="115" t="s">
        <v>234</v>
      </c>
      <c r="BQ7" s="113"/>
      <c r="BR7" s="113"/>
      <c r="BS7" s="115"/>
      <c r="BT7" s="113"/>
      <c r="BU7" s="113"/>
      <c r="BV7" s="113"/>
      <c r="BW7" s="113"/>
      <c r="BX7" s="113"/>
      <c r="BY7" s="113"/>
      <c r="BZ7" s="113"/>
      <c r="CA7" s="113"/>
      <c r="CB7" s="107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</row>
    <row r="8" spans="1:119" ht="12" customHeight="1" thickBot="1" x14ac:dyDescent="0.3">
      <c r="A8" s="275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7"/>
      <c r="M8" s="281" t="s">
        <v>2</v>
      </c>
      <c r="N8" s="217"/>
      <c r="O8" s="217"/>
      <c r="P8" s="217"/>
      <c r="Q8" s="217"/>
      <c r="R8" s="217"/>
      <c r="S8" s="217"/>
      <c r="T8" s="218"/>
      <c r="U8" s="214"/>
      <c r="V8" s="215"/>
      <c r="W8" s="215"/>
      <c r="X8" s="215"/>
      <c r="Y8" s="215"/>
      <c r="Z8" s="215"/>
      <c r="AA8" s="215"/>
      <c r="AB8" s="215"/>
      <c r="AC8" s="215"/>
      <c r="AD8" s="216" t="s">
        <v>75</v>
      </c>
      <c r="AE8" s="217"/>
      <c r="AF8" s="218"/>
      <c r="AG8" s="214"/>
      <c r="AH8" s="215"/>
      <c r="AI8" s="215"/>
      <c r="AJ8" s="215"/>
      <c r="AK8" s="215"/>
      <c r="AL8" s="215"/>
      <c r="AM8" s="219"/>
      <c r="AN8" s="220" t="s">
        <v>31</v>
      </c>
      <c r="AO8" s="221"/>
      <c r="AP8" s="222"/>
      <c r="AQ8" s="214"/>
      <c r="AR8" s="215"/>
      <c r="AS8" s="215"/>
      <c r="AT8" s="215"/>
      <c r="AU8" s="215"/>
      <c r="AV8" s="215"/>
      <c r="AW8" s="219"/>
      <c r="AX8" s="216" t="s">
        <v>76</v>
      </c>
      <c r="AY8" s="217"/>
      <c r="AZ8" s="218"/>
      <c r="BA8" s="257"/>
      <c r="BB8" s="258"/>
      <c r="BC8" s="258"/>
      <c r="BD8" s="258"/>
      <c r="BE8" s="258"/>
      <c r="BF8" s="258"/>
      <c r="BG8" s="258"/>
      <c r="BH8" s="258"/>
      <c r="BI8" s="258"/>
      <c r="BJ8" s="259"/>
      <c r="BK8" s="109" t="e">
        <f>2553/$AL$33*1.001</f>
        <v>#DIV/0!</v>
      </c>
      <c r="BL8" s="116"/>
      <c r="BM8" s="112"/>
      <c r="BN8" s="112"/>
      <c r="BO8" s="112"/>
      <c r="BP8" s="115" t="s">
        <v>233</v>
      </c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7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</row>
    <row r="9" spans="1:119" ht="15.9" customHeight="1" x14ac:dyDescent="0.3">
      <c r="A9" s="275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7"/>
      <c r="M9" s="260" t="s">
        <v>32</v>
      </c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2"/>
      <c r="BK9" s="107"/>
      <c r="BL9" s="113"/>
      <c r="BM9" s="113"/>
      <c r="BN9" s="113"/>
      <c r="BO9" s="113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17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</row>
    <row r="10" spans="1:119" ht="12" customHeight="1" x14ac:dyDescent="0.25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  <c r="M10" s="199" t="s">
        <v>220</v>
      </c>
      <c r="N10" s="200"/>
      <c r="O10" s="200"/>
      <c r="P10" s="200"/>
      <c r="Q10" s="200"/>
      <c r="R10" s="200"/>
      <c r="S10" s="200"/>
      <c r="T10" s="201"/>
      <c r="U10" s="202"/>
      <c r="V10" s="203"/>
      <c r="W10" s="203"/>
      <c r="X10" s="203"/>
      <c r="Y10" s="203"/>
      <c r="Z10" s="204"/>
      <c r="AA10" s="205" t="s">
        <v>221</v>
      </c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7"/>
      <c r="AN10" s="208"/>
      <c r="AO10" s="209"/>
      <c r="AP10" s="209"/>
      <c r="AQ10" s="209"/>
      <c r="AR10" s="209"/>
      <c r="AS10" s="209"/>
      <c r="AT10" s="210"/>
      <c r="AU10" s="211" t="s">
        <v>3</v>
      </c>
      <c r="AV10" s="200"/>
      <c r="AW10" s="200"/>
      <c r="AX10" s="200"/>
      <c r="AY10" s="200"/>
      <c r="AZ10" s="200"/>
      <c r="BA10" s="200"/>
      <c r="BB10" s="200"/>
      <c r="BC10" s="201"/>
      <c r="BD10" s="212"/>
      <c r="BE10" s="212"/>
      <c r="BF10" s="212"/>
      <c r="BG10" s="212"/>
      <c r="BH10" s="212"/>
      <c r="BI10" s="212"/>
      <c r="BJ10" s="213"/>
      <c r="BK10" s="107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07"/>
      <c r="CA10" s="107"/>
      <c r="CB10" s="117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</row>
    <row r="11" spans="1:119" ht="12" customHeight="1" x14ac:dyDescent="0.25">
      <c r="A11" s="275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7"/>
      <c r="M11" s="245" t="s">
        <v>225</v>
      </c>
      <c r="N11" s="246"/>
      <c r="O11" s="246"/>
      <c r="P11" s="246"/>
      <c r="Q11" s="246"/>
      <c r="R11" s="246"/>
      <c r="S11" s="246"/>
      <c r="T11" s="246"/>
      <c r="U11" s="247"/>
      <c r="V11" s="247"/>
      <c r="W11" s="247"/>
      <c r="X11" s="247"/>
      <c r="Y11" s="247"/>
      <c r="Z11" s="247"/>
      <c r="AA11" s="247"/>
      <c r="AB11" s="247"/>
      <c r="AC11" s="247"/>
      <c r="AD11" s="248"/>
      <c r="AE11" s="249"/>
      <c r="AF11" s="249"/>
      <c r="AG11" s="249"/>
      <c r="AH11" s="249"/>
      <c r="AI11" s="249"/>
      <c r="AJ11" s="249"/>
      <c r="AK11" s="250"/>
      <c r="AL11" s="251"/>
      <c r="AM11" s="251"/>
      <c r="AN11" s="251"/>
      <c r="AO11" s="251"/>
      <c r="AP11" s="251"/>
      <c r="AQ11" s="251"/>
      <c r="AR11" s="251"/>
      <c r="AS11" s="251"/>
      <c r="AT11" s="251"/>
      <c r="AU11" s="252"/>
      <c r="AV11" s="253"/>
      <c r="AW11" s="253"/>
      <c r="AX11" s="253"/>
      <c r="AY11" s="253"/>
      <c r="AZ11" s="253"/>
      <c r="BA11" s="253"/>
      <c r="BB11" s="254"/>
      <c r="BC11" s="255"/>
      <c r="BD11" s="255"/>
      <c r="BE11" s="255"/>
      <c r="BF11" s="255"/>
      <c r="BG11" s="255"/>
      <c r="BH11" s="255"/>
      <c r="BI11" s="255"/>
      <c r="BJ11" s="256"/>
      <c r="BK11" s="107"/>
      <c r="BL11" s="113"/>
      <c r="BM11" s="113"/>
      <c r="BN11" s="113"/>
      <c r="BO11" s="113"/>
      <c r="BP11" s="118" t="s">
        <v>144</v>
      </c>
      <c r="BQ11" s="113"/>
      <c r="BR11" s="107"/>
      <c r="BS11" s="113"/>
      <c r="BT11" s="113"/>
      <c r="BU11" s="113"/>
      <c r="BV11" s="113"/>
      <c r="BW11" s="113"/>
      <c r="BX11" s="113"/>
      <c r="BY11" s="113"/>
      <c r="BZ11" s="107"/>
      <c r="CA11" s="107"/>
      <c r="CB11" s="117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</row>
    <row r="12" spans="1:119" ht="12" customHeight="1" x14ac:dyDescent="0.25">
      <c r="A12" s="275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7"/>
      <c r="M12" s="282" t="s">
        <v>4</v>
      </c>
      <c r="N12" s="162"/>
      <c r="O12" s="162"/>
      <c r="P12" s="162"/>
      <c r="Q12" s="162"/>
      <c r="R12" s="162"/>
      <c r="S12" s="162"/>
      <c r="T12" s="162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83" t="s">
        <v>12</v>
      </c>
      <c r="AM12" s="283"/>
      <c r="AN12" s="283"/>
      <c r="AO12" s="283"/>
      <c r="AP12" s="283"/>
      <c r="AQ12" s="212"/>
      <c r="AR12" s="212"/>
      <c r="AS12" s="212"/>
      <c r="AT12" s="202"/>
      <c r="AU12" s="284" t="s">
        <v>97</v>
      </c>
      <c r="AV12" s="285"/>
      <c r="AW12" s="285"/>
      <c r="AX12" s="285"/>
      <c r="AY12" s="285"/>
      <c r="AZ12" s="285"/>
      <c r="BA12" s="285"/>
      <c r="BB12" s="285"/>
      <c r="BC12" s="285"/>
      <c r="BD12" s="285"/>
      <c r="BE12" s="286"/>
      <c r="BF12" s="287"/>
      <c r="BG12" s="287"/>
      <c r="BH12" s="287"/>
      <c r="BI12" s="287"/>
      <c r="BJ12" s="288"/>
      <c r="BK12" s="107"/>
      <c r="BL12" s="113"/>
      <c r="BM12" s="113"/>
      <c r="BN12" s="113"/>
      <c r="BO12" s="113"/>
      <c r="BP12" s="113"/>
      <c r="BQ12" s="113"/>
      <c r="BR12" s="119" t="s">
        <v>68</v>
      </c>
      <c r="BS12" s="120" t="s">
        <v>16</v>
      </c>
      <c r="BT12" s="120" t="s">
        <v>17</v>
      </c>
      <c r="BU12" s="121" t="s">
        <v>53</v>
      </c>
      <c r="BV12" s="118" t="s">
        <v>150</v>
      </c>
      <c r="BW12" s="118"/>
      <c r="BX12" s="113"/>
      <c r="BY12" s="113"/>
      <c r="BZ12" s="113"/>
      <c r="CA12" s="113"/>
      <c r="CB12" s="117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</row>
    <row r="13" spans="1:119" ht="12" customHeight="1" thickBot="1" x14ac:dyDescent="0.3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80"/>
      <c r="M13" s="289" t="s">
        <v>77</v>
      </c>
      <c r="N13" s="290"/>
      <c r="O13" s="290"/>
      <c r="P13" s="290"/>
      <c r="Q13" s="290"/>
      <c r="R13" s="290"/>
      <c r="S13" s="290"/>
      <c r="T13" s="290"/>
      <c r="U13" s="258"/>
      <c r="V13" s="258"/>
      <c r="W13" s="258"/>
      <c r="X13" s="258"/>
      <c r="Y13" s="258"/>
      <c r="Z13" s="258"/>
      <c r="AA13" s="290" t="s">
        <v>80</v>
      </c>
      <c r="AB13" s="290"/>
      <c r="AC13" s="290"/>
      <c r="AD13" s="290"/>
      <c r="AE13" s="290"/>
      <c r="AF13" s="290"/>
      <c r="AG13" s="290"/>
      <c r="AH13" s="290"/>
      <c r="AI13" s="216"/>
      <c r="AJ13" s="217" t="s">
        <v>78</v>
      </c>
      <c r="AK13" s="217"/>
      <c r="AL13" s="217"/>
      <c r="AM13" s="218"/>
      <c r="AN13" s="291"/>
      <c r="AO13" s="291"/>
      <c r="AP13" s="291"/>
      <c r="AQ13" s="291"/>
      <c r="AR13" s="291"/>
      <c r="AS13" s="216" t="s">
        <v>79</v>
      </c>
      <c r="AT13" s="217"/>
      <c r="AU13" s="292"/>
      <c r="AV13" s="293"/>
      <c r="AW13" s="294"/>
      <c r="AX13" s="294"/>
      <c r="AY13" s="294"/>
      <c r="AZ13" s="294"/>
      <c r="BA13" s="294"/>
      <c r="BB13" s="304" t="s">
        <v>81</v>
      </c>
      <c r="BC13" s="292"/>
      <c r="BD13" s="292"/>
      <c r="BE13" s="293"/>
      <c r="BF13" s="294"/>
      <c r="BG13" s="294"/>
      <c r="BH13" s="294"/>
      <c r="BI13" s="294"/>
      <c r="BJ13" s="305"/>
      <c r="BK13" s="107"/>
      <c r="BL13" s="113"/>
      <c r="BM13" s="113"/>
      <c r="BN13" s="113"/>
      <c r="BO13" s="113"/>
      <c r="BP13" s="113"/>
      <c r="BQ13" s="113"/>
      <c r="BR13" s="119" t="s">
        <v>141</v>
      </c>
      <c r="BS13" s="122">
        <f>52.5*12</f>
        <v>630</v>
      </c>
      <c r="BT13" s="123">
        <v>102</v>
      </c>
      <c r="BU13" s="124">
        <v>105</v>
      </c>
      <c r="BV13" s="125">
        <f>BS13*BT13*BU13</f>
        <v>6747300</v>
      </c>
      <c r="BW13" s="118"/>
      <c r="BX13" s="118"/>
      <c r="BY13" s="126"/>
      <c r="BZ13" s="113"/>
      <c r="CA13" s="113"/>
      <c r="CB13" s="117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</row>
    <row r="14" spans="1:119" ht="15.9" customHeight="1" x14ac:dyDescent="0.3">
      <c r="A14" s="295" t="s">
        <v>33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7"/>
      <c r="BK14" s="107"/>
      <c r="BL14" s="113"/>
      <c r="BM14" s="113"/>
      <c r="BN14" s="113"/>
      <c r="BO14" s="113"/>
      <c r="BP14" s="113"/>
      <c r="BQ14" s="113"/>
      <c r="BR14" s="119" t="s">
        <v>142</v>
      </c>
      <c r="BS14" s="122">
        <f>39.5*12</f>
        <v>474</v>
      </c>
      <c r="BT14" s="127">
        <v>90</v>
      </c>
      <c r="BU14" s="128">
        <v>104</v>
      </c>
      <c r="BV14" s="125">
        <f>BS14*BT14*BU14</f>
        <v>4436640</v>
      </c>
      <c r="BW14" s="118"/>
      <c r="BX14" s="118"/>
      <c r="BY14" s="126"/>
      <c r="BZ14" s="113"/>
      <c r="CA14" s="113"/>
      <c r="CB14" s="117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</row>
    <row r="15" spans="1:119" ht="12" customHeight="1" x14ac:dyDescent="0.25">
      <c r="A15" s="298" t="s">
        <v>82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 t="s">
        <v>86</v>
      </c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 t="s">
        <v>38</v>
      </c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300"/>
      <c r="BK15" s="107"/>
      <c r="BL15" s="113"/>
      <c r="BM15" s="113"/>
      <c r="BN15" s="113"/>
      <c r="BO15" s="113"/>
      <c r="BP15" s="113"/>
      <c r="BQ15" s="113"/>
      <c r="BR15" s="113"/>
      <c r="BS15" s="129"/>
      <c r="BT15" s="129"/>
      <c r="BU15" s="129"/>
      <c r="BV15" s="113"/>
      <c r="BW15" s="113"/>
      <c r="BX15" s="113"/>
      <c r="BY15" s="113"/>
      <c r="BZ15" s="113"/>
      <c r="CA15" s="113"/>
      <c r="CB15" s="117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</row>
    <row r="16" spans="1:119" ht="12" customHeight="1" x14ac:dyDescent="0.25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3"/>
      <c r="BK16" s="107"/>
      <c r="BL16" s="113"/>
      <c r="BM16" s="113"/>
      <c r="BN16" s="113"/>
      <c r="BO16" s="118"/>
      <c r="BP16" s="118"/>
      <c r="BQ16" s="118"/>
      <c r="BR16" s="119" t="s">
        <v>143</v>
      </c>
      <c r="BS16" s="130" t="s">
        <v>16</v>
      </c>
      <c r="BT16" s="130" t="s">
        <v>17</v>
      </c>
      <c r="BU16" s="130" t="s">
        <v>53</v>
      </c>
      <c r="BV16" s="118" t="s">
        <v>150</v>
      </c>
      <c r="BW16" s="113"/>
      <c r="BX16" s="113"/>
      <c r="BY16" s="113"/>
      <c r="BZ16" s="113"/>
      <c r="CA16" s="113"/>
      <c r="CB16" s="117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</row>
    <row r="17" spans="1:100" ht="15.9" customHeight="1" x14ac:dyDescent="0.2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3"/>
      <c r="BK17" s="107"/>
      <c r="BL17" s="113"/>
      <c r="BM17" s="113"/>
      <c r="BN17" s="113"/>
      <c r="BO17" s="118"/>
      <c r="BP17" s="118"/>
      <c r="BQ17" s="118"/>
      <c r="BR17" s="119" t="s">
        <v>141</v>
      </c>
      <c r="BS17" s="130">
        <f>BS13*25.4</f>
        <v>16002</v>
      </c>
      <c r="BT17" s="130">
        <f t="shared" ref="BT17:BU18" si="0">BT13*25.4</f>
        <v>2590.7999999999997</v>
      </c>
      <c r="BU17" s="130">
        <f t="shared" si="0"/>
        <v>2667</v>
      </c>
      <c r="BV17" s="131">
        <f>BS17*BT17*BU17</f>
        <v>110568436927.19998</v>
      </c>
      <c r="BW17" s="113"/>
      <c r="BX17" s="113"/>
      <c r="BY17" s="113"/>
      <c r="BZ17" s="113"/>
      <c r="CA17" s="113"/>
      <c r="CB17" s="117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</row>
    <row r="18" spans="1:100" ht="12" customHeight="1" x14ac:dyDescent="0.25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3"/>
      <c r="BK18" s="107"/>
      <c r="BL18" s="113"/>
      <c r="BM18" s="113"/>
      <c r="BN18" s="113"/>
      <c r="BO18" s="118"/>
      <c r="BP18" s="118"/>
      <c r="BQ18" s="118"/>
      <c r="BR18" s="119" t="s">
        <v>142</v>
      </c>
      <c r="BS18" s="130">
        <f>BS14*25.4</f>
        <v>12039.599999999999</v>
      </c>
      <c r="BT18" s="130">
        <f t="shared" si="0"/>
        <v>2286</v>
      </c>
      <c r="BU18" s="130">
        <f t="shared" si="0"/>
        <v>2641.6</v>
      </c>
      <c r="BV18" s="131">
        <f>BS18*BT18*BU18</f>
        <v>72703503624.959991</v>
      </c>
      <c r="BW18" s="113"/>
      <c r="BX18" s="113"/>
      <c r="BY18" s="113"/>
      <c r="BZ18" s="113"/>
      <c r="CA18" s="113"/>
      <c r="CB18" s="117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</row>
    <row r="19" spans="1:100" ht="12" customHeight="1" x14ac:dyDescent="0.2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3"/>
      <c r="BK19" s="107"/>
      <c r="BL19" s="113"/>
      <c r="BM19" s="113"/>
      <c r="BN19" s="132"/>
      <c r="BO19" s="132"/>
      <c r="BP19" s="132"/>
      <c r="BQ19" s="132"/>
      <c r="BR19" s="132"/>
      <c r="BS19" s="132"/>
      <c r="BT19" s="113"/>
      <c r="BU19" s="113"/>
      <c r="BV19" s="113"/>
      <c r="BW19" s="113"/>
      <c r="BX19" s="113"/>
      <c r="BY19" s="113"/>
      <c r="BZ19" s="113"/>
      <c r="CA19" s="113"/>
      <c r="CB19" s="117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</row>
    <row r="20" spans="1:100" ht="12" customHeight="1" x14ac:dyDescent="0.2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3"/>
      <c r="BK20" s="107"/>
      <c r="BL20" s="133"/>
      <c r="BM20" s="134" t="s">
        <v>152</v>
      </c>
      <c r="BN20" s="135"/>
      <c r="BO20" s="135"/>
      <c r="BP20" s="135"/>
      <c r="BQ20" s="135"/>
      <c r="BR20" s="135"/>
      <c r="BS20" s="135" t="s">
        <v>147</v>
      </c>
      <c r="BT20" s="136"/>
      <c r="BU20" s="134"/>
      <c r="BV20" s="134"/>
      <c r="BW20" s="134"/>
      <c r="BX20" s="137"/>
      <c r="BY20" s="138"/>
      <c r="BZ20" s="113"/>
      <c r="CA20" s="113"/>
      <c r="CB20" s="117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</row>
    <row r="21" spans="1:100" ht="12" customHeight="1" x14ac:dyDescent="0.2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3"/>
      <c r="BK21" s="107"/>
      <c r="BL21" s="133"/>
      <c r="BM21" s="135"/>
      <c r="BN21" s="135"/>
      <c r="BO21" s="135"/>
      <c r="BP21" s="135"/>
      <c r="BQ21" s="135"/>
      <c r="BR21" s="135"/>
      <c r="BS21" s="139" t="s">
        <v>78</v>
      </c>
      <c r="BT21" s="140" t="s">
        <v>79</v>
      </c>
      <c r="BU21" s="139" t="s">
        <v>81</v>
      </c>
      <c r="BV21" s="139" t="s">
        <v>148</v>
      </c>
      <c r="BW21" s="135"/>
      <c r="BX21" s="133"/>
      <c r="BY21" s="112"/>
      <c r="BZ21" s="113"/>
      <c r="CA21" s="113"/>
      <c r="CB21" s="117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</row>
    <row r="22" spans="1:100" ht="12" customHeight="1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3"/>
      <c r="BK22" s="107"/>
      <c r="BL22" s="133"/>
      <c r="BM22" s="135" t="s">
        <v>68</v>
      </c>
      <c r="BN22" s="135"/>
      <c r="BO22" s="135"/>
      <c r="BP22" s="135"/>
      <c r="BQ22" s="135"/>
      <c r="BR22" s="139" t="s">
        <v>145</v>
      </c>
      <c r="BS22" s="135" t="e">
        <f>ROUNDDOWN($BS$13/$AD$33,0)</f>
        <v>#DIV/0!</v>
      </c>
      <c r="BT22" s="141" t="e">
        <f>ROUNDDOWN($BT$13/$AH$33,0)</f>
        <v>#DIV/0!</v>
      </c>
      <c r="BU22" s="135" t="e">
        <f>ROUNDDOWN($BU$13/$AL$33,0)</f>
        <v>#DIV/0!</v>
      </c>
      <c r="BV22" s="135" t="e">
        <f>BS22*BT22*BU22</f>
        <v>#DIV/0!</v>
      </c>
      <c r="BW22" s="135"/>
      <c r="BX22" s="133"/>
      <c r="BY22" s="112"/>
      <c r="BZ22" s="113"/>
      <c r="CA22" s="113"/>
      <c r="CB22" s="117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</row>
    <row r="23" spans="1:100" ht="12" customHeight="1" x14ac:dyDescent="0.25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3"/>
      <c r="BK23" s="107"/>
      <c r="BL23" s="133"/>
      <c r="BM23" s="135"/>
      <c r="BN23" s="135"/>
      <c r="BO23" s="135"/>
      <c r="BP23" s="135"/>
      <c r="BQ23" s="135"/>
      <c r="BR23" s="139" t="s">
        <v>146</v>
      </c>
      <c r="BS23" s="135" t="e">
        <f>ROUNDDOWN($BS$14/$AD$33,0)</f>
        <v>#DIV/0!</v>
      </c>
      <c r="BT23" s="141" t="e">
        <f>ROUNDDOWN($BT$14/$AH$33,0)</f>
        <v>#DIV/0!</v>
      </c>
      <c r="BU23" s="135" t="e">
        <f>ROUNDDOWN($BU$14/$AL$33,0)</f>
        <v>#DIV/0!</v>
      </c>
      <c r="BV23" s="135" t="e">
        <f>BS23*BT23*BU23</f>
        <v>#DIV/0!</v>
      </c>
      <c r="BW23" s="135"/>
      <c r="BX23" s="133"/>
      <c r="BY23" s="112"/>
      <c r="BZ23" s="113"/>
      <c r="CA23" s="113"/>
      <c r="CB23" s="117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</row>
    <row r="24" spans="1:100" ht="12" customHeight="1" x14ac:dyDescent="0.2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3"/>
      <c r="BK24" s="107"/>
      <c r="BL24" s="133"/>
      <c r="BM24" s="135"/>
      <c r="BN24" s="135"/>
      <c r="BO24" s="135"/>
      <c r="BP24" s="135"/>
      <c r="BQ24" s="135"/>
      <c r="BR24" s="135"/>
      <c r="BS24" s="135"/>
      <c r="BT24" s="141"/>
      <c r="BU24" s="135"/>
      <c r="BV24" s="135"/>
      <c r="BW24" s="135"/>
      <c r="BX24" s="133"/>
      <c r="BY24" s="112"/>
      <c r="BZ24" s="113"/>
      <c r="CA24" s="113"/>
      <c r="CB24" s="117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</row>
    <row r="25" spans="1:100" ht="12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3"/>
      <c r="BK25" s="107"/>
      <c r="BL25" s="133"/>
      <c r="BM25" s="135" t="s">
        <v>149</v>
      </c>
      <c r="BN25" s="135"/>
      <c r="BO25" s="135"/>
      <c r="BP25" s="135"/>
      <c r="BQ25" s="135"/>
      <c r="BR25" s="139" t="s">
        <v>145</v>
      </c>
      <c r="BS25" s="135" t="e">
        <f>ROUNDDOWN($BS$17/$AD$33,0)</f>
        <v>#DIV/0!</v>
      </c>
      <c r="BT25" s="141" t="e">
        <f>ROUNDDOWN($BT$17/$AH$33,0)</f>
        <v>#DIV/0!</v>
      </c>
      <c r="BU25" s="135" t="e">
        <f>ROUNDDOWN($BU$17/$AL$33,0)</f>
        <v>#DIV/0!</v>
      </c>
      <c r="BV25" s="135" t="e">
        <f>BS25*BT25*BU25</f>
        <v>#DIV/0!</v>
      </c>
      <c r="BW25" s="135"/>
      <c r="BX25" s="133"/>
      <c r="BY25" s="112"/>
      <c r="BZ25" s="113"/>
      <c r="CA25" s="113"/>
      <c r="CB25" s="117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</row>
    <row r="26" spans="1:100" ht="12" customHeight="1" x14ac:dyDescent="0.2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3"/>
      <c r="BK26" s="107"/>
      <c r="BL26" s="133"/>
      <c r="BM26" s="142"/>
      <c r="BN26" s="143"/>
      <c r="BO26" s="143"/>
      <c r="BP26" s="143"/>
      <c r="BQ26" s="143"/>
      <c r="BR26" s="144" t="s">
        <v>146</v>
      </c>
      <c r="BS26" s="145" t="e">
        <f>ROUNDDOWN($BS$18/$AD$33,0)</f>
        <v>#DIV/0!</v>
      </c>
      <c r="BT26" s="142" t="e">
        <f>ROUNDDOWN($BT$18/$AH$33,0)</f>
        <v>#DIV/0!</v>
      </c>
      <c r="BU26" s="143" t="e">
        <f>ROUNDDOWN($BU$18/$AL$33,0)</f>
        <v>#DIV/0!</v>
      </c>
      <c r="BV26" s="143" t="e">
        <f>BS26*BT26*BU26</f>
        <v>#DIV/0!</v>
      </c>
      <c r="BW26" s="143"/>
      <c r="BX26" s="146"/>
      <c r="BY26" s="112"/>
      <c r="BZ26" s="113"/>
      <c r="CA26" s="113"/>
      <c r="CB26" s="117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</row>
    <row r="27" spans="1:100" ht="12" customHeight="1" x14ac:dyDescent="0.2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3"/>
      <c r="BK27" s="107"/>
      <c r="BL27" s="113"/>
      <c r="BM27" s="118"/>
      <c r="BN27" s="118"/>
      <c r="BO27" s="118"/>
      <c r="BP27" s="118"/>
      <c r="BQ27" s="118"/>
      <c r="BR27" s="118"/>
      <c r="BS27" s="118"/>
      <c r="BT27" s="118"/>
      <c r="BU27" s="147"/>
      <c r="BV27" s="148" t="str">
        <f>IF($AD$33="","",IF($BF$4="x",($AD$33*$AH$33*$AL$33*$AF$38/$BV$13),IF($BJ$4="x",($AD$33*$AH$33*$AL$33*$AF$38/$BV$17),"")))</f>
        <v/>
      </c>
      <c r="BW27" s="118"/>
      <c r="BX27" s="113"/>
      <c r="BY27" s="113"/>
      <c r="BZ27" s="113"/>
      <c r="CA27" s="113"/>
      <c r="CB27" s="117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00" ht="12" customHeight="1" x14ac:dyDescent="0.2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3"/>
      <c r="BK28" s="107"/>
      <c r="BL28" s="113"/>
      <c r="BM28" s="118"/>
      <c r="BN28" s="118"/>
      <c r="BO28" s="118"/>
      <c r="BP28" s="118"/>
      <c r="BQ28" s="118"/>
      <c r="BR28" s="118"/>
      <c r="BS28" s="163" t="s">
        <v>151</v>
      </c>
      <c r="BT28" s="163"/>
      <c r="BU28" s="164"/>
      <c r="BV28" s="149" t="str">
        <f>IF($AD$33="","",IF($BF$4="x",($AD$33*$AH$33*$AL$33*$AF$40/$BV$14),IF($BJ$4="x",($AD$33*$AH$33*$AL$33*$AF$40/$BV$18),"")))</f>
        <v/>
      </c>
      <c r="BW28" s="118"/>
      <c r="BX28" s="113"/>
      <c r="BY28" s="113"/>
      <c r="BZ28" s="113"/>
      <c r="CA28" s="113"/>
      <c r="CB28" s="117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00" ht="12" customHeight="1" x14ac:dyDescent="0.2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3"/>
      <c r="BK29" s="107"/>
      <c r="BL29" s="150"/>
      <c r="BM29" s="151"/>
      <c r="BN29" s="151"/>
      <c r="BO29" s="151"/>
      <c r="BP29" s="151"/>
      <c r="BQ29" s="151"/>
      <c r="BR29" s="151"/>
      <c r="BS29" s="152" t="s">
        <v>16</v>
      </c>
      <c r="BT29" s="153" t="s">
        <v>17</v>
      </c>
      <c r="BU29" s="153" t="s">
        <v>155</v>
      </c>
      <c r="BV29" s="154"/>
      <c r="BW29" s="151"/>
      <c r="BX29" s="150"/>
      <c r="BY29" s="150"/>
      <c r="BZ29" s="113"/>
      <c r="CA29" s="113"/>
      <c r="CB29" s="117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</row>
    <row r="30" spans="1:100" ht="12" customHeight="1" x14ac:dyDescent="0.25">
      <c r="A30" s="309" t="s">
        <v>83</v>
      </c>
      <c r="B30" s="310"/>
      <c r="C30" s="310"/>
      <c r="D30" s="310"/>
      <c r="E30" s="310"/>
      <c r="F30" s="310"/>
      <c r="G30" s="310"/>
      <c r="H30" s="310"/>
      <c r="I30" s="310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310" t="s">
        <v>84</v>
      </c>
      <c r="U30" s="310"/>
      <c r="V30" s="310"/>
      <c r="W30" s="310"/>
      <c r="X30" s="310"/>
      <c r="Y30" s="310"/>
      <c r="Z30" s="310"/>
      <c r="AA30" s="212"/>
      <c r="AB30" s="212"/>
      <c r="AC30" s="212"/>
      <c r="AD30" s="310" t="s">
        <v>85</v>
      </c>
      <c r="AE30" s="310"/>
      <c r="AF30" s="310"/>
      <c r="AG30" s="310"/>
      <c r="AH30" s="310"/>
      <c r="AI30" s="310"/>
      <c r="AJ30" s="310"/>
      <c r="AK30" s="311"/>
      <c r="AL30" s="311"/>
      <c r="AM30" s="311"/>
      <c r="AN30" s="311"/>
      <c r="AO30" s="312" t="s">
        <v>63</v>
      </c>
      <c r="AP30" s="312"/>
      <c r="AQ30" s="312"/>
      <c r="AR30" s="312"/>
      <c r="AS30" s="312"/>
      <c r="AT30" s="313"/>
      <c r="AU30" s="313"/>
      <c r="AV30" s="313"/>
      <c r="AW30" s="313"/>
      <c r="AX30" s="313"/>
      <c r="AY30" s="313"/>
      <c r="AZ30" s="312" t="s">
        <v>64</v>
      </c>
      <c r="BA30" s="312"/>
      <c r="BB30" s="312"/>
      <c r="BC30" s="312"/>
      <c r="BD30" s="312"/>
      <c r="BE30" s="212"/>
      <c r="BF30" s="212"/>
      <c r="BG30" s="212"/>
      <c r="BH30" s="212"/>
      <c r="BI30" s="212"/>
      <c r="BJ30" s="213"/>
      <c r="BK30" s="107"/>
      <c r="BL30" s="113"/>
      <c r="BM30" s="118"/>
      <c r="BN30" s="118"/>
      <c r="BO30" s="118"/>
      <c r="BP30" s="118"/>
      <c r="BQ30" s="118"/>
      <c r="BR30" s="118"/>
      <c r="BS30" s="120">
        <v>760</v>
      </c>
      <c r="BT30" s="120">
        <v>760</v>
      </c>
      <c r="BU30" s="120">
        <v>1270</v>
      </c>
      <c r="BV30" s="118"/>
      <c r="BW30" s="118"/>
      <c r="BX30" s="113"/>
      <c r="BY30" s="113"/>
      <c r="BZ30" s="113"/>
      <c r="CA30" s="113"/>
      <c r="CB30" s="117"/>
      <c r="CC30" s="71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</row>
    <row r="31" spans="1:100" ht="12" customHeight="1" x14ac:dyDescent="0.25">
      <c r="A31" s="306" t="s">
        <v>185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 t="s">
        <v>18</v>
      </c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 t="s">
        <v>39</v>
      </c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8"/>
      <c r="BK31" s="155"/>
      <c r="BL31" s="113"/>
      <c r="BM31" s="118"/>
      <c r="BN31" s="118"/>
      <c r="BO31" s="118"/>
      <c r="BP31" s="118"/>
      <c r="BQ31" s="118"/>
      <c r="BR31" s="118"/>
      <c r="BS31" s="120">
        <v>800</v>
      </c>
      <c r="BT31" s="120">
        <v>760</v>
      </c>
      <c r="BU31" s="120">
        <v>1270</v>
      </c>
      <c r="BV31" s="118"/>
      <c r="BW31" s="118"/>
      <c r="BX31" s="113"/>
      <c r="BY31" s="113"/>
      <c r="BZ31" s="113"/>
      <c r="CA31" s="113"/>
      <c r="CB31" s="117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</row>
    <row r="32" spans="1:100" ht="12" customHeight="1" x14ac:dyDescent="0.25">
      <c r="A32" s="315" t="s">
        <v>207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  <c r="L32" s="318"/>
      <c r="M32" s="319"/>
      <c r="N32" s="317"/>
      <c r="O32" s="318"/>
      <c r="P32" s="319"/>
      <c r="Q32" s="320"/>
      <c r="R32" s="320"/>
      <c r="S32" s="320"/>
      <c r="T32" s="321" t="s">
        <v>206</v>
      </c>
      <c r="U32" s="321"/>
      <c r="V32" s="321"/>
      <c r="W32" s="321"/>
      <c r="X32" s="321"/>
      <c r="Y32" s="321"/>
      <c r="Z32" s="321"/>
      <c r="AA32" s="321"/>
      <c r="AB32" s="321"/>
      <c r="AC32" s="321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162" t="s">
        <v>20</v>
      </c>
      <c r="AP32" s="162"/>
      <c r="AQ32" s="162"/>
      <c r="AR32" s="162"/>
      <c r="AS32" s="162"/>
      <c r="AT32" s="162"/>
      <c r="AU32" s="162" t="s">
        <v>21</v>
      </c>
      <c r="AV32" s="162"/>
      <c r="AW32" s="162"/>
      <c r="AX32" s="162"/>
      <c r="AY32" s="162"/>
      <c r="AZ32" s="162"/>
      <c r="BA32" s="162" t="s">
        <v>22</v>
      </c>
      <c r="BB32" s="162"/>
      <c r="BC32" s="162" t="s">
        <v>23</v>
      </c>
      <c r="BD32" s="162"/>
      <c r="BE32" s="165" t="s">
        <v>214</v>
      </c>
      <c r="BF32" s="166"/>
      <c r="BG32" s="167"/>
      <c r="BH32" s="165" t="s">
        <v>215</v>
      </c>
      <c r="BI32" s="166"/>
      <c r="BJ32" s="171"/>
      <c r="BK32" s="156"/>
      <c r="BL32" s="113"/>
      <c r="BM32" s="118"/>
      <c r="BN32" s="118"/>
      <c r="BO32" s="118"/>
      <c r="BP32" s="118"/>
      <c r="BQ32" s="118"/>
      <c r="BR32" s="118"/>
      <c r="BS32" s="157"/>
      <c r="BT32" s="157"/>
      <c r="BU32" s="157"/>
      <c r="BV32" s="118"/>
      <c r="BW32" s="118"/>
      <c r="BX32" s="113"/>
      <c r="BY32" s="113"/>
      <c r="BZ32" s="113"/>
      <c r="CA32" s="113"/>
      <c r="CB32" s="117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</row>
    <row r="33" spans="1:100" ht="12" customHeight="1" x14ac:dyDescent="0.25">
      <c r="A33" s="323"/>
      <c r="B33" s="324"/>
      <c r="C33" s="324"/>
      <c r="D33" s="324"/>
      <c r="E33" s="324"/>
      <c r="F33" s="325" t="s">
        <v>135</v>
      </c>
      <c r="G33" s="325"/>
      <c r="H33" s="325"/>
      <c r="I33" s="325"/>
      <c r="J33" s="325" t="s">
        <v>42</v>
      </c>
      <c r="K33" s="325"/>
      <c r="L33" s="325"/>
      <c r="M33" s="325"/>
      <c r="N33" s="162" t="s">
        <v>41</v>
      </c>
      <c r="O33" s="162"/>
      <c r="P33" s="162"/>
      <c r="Q33" s="162"/>
      <c r="R33" s="162"/>
      <c r="S33" s="162"/>
      <c r="T33" s="321" t="s">
        <v>208</v>
      </c>
      <c r="U33" s="321"/>
      <c r="V33" s="321"/>
      <c r="W33" s="321"/>
      <c r="X33" s="321"/>
      <c r="Y33" s="321"/>
      <c r="Z33" s="321"/>
      <c r="AA33" s="321"/>
      <c r="AB33" s="321"/>
      <c r="AC33" s="321"/>
      <c r="AD33" s="322"/>
      <c r="AE33" s="322"/>
      <c r="AF33" s="322"/>
      <c r="AG33" s="322"/>
      <c r="AH33" s="322"/>
      <c r="AI33" s="322"/>
      <c r="AJ33" s="322"/>
      <c r="AK33" s="322"/>
      <c r="AL33" s="326"/>
      <c r="AM33" s="326"/>
      <c r="AN33" s="326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8"/>
      <c r="BF33" s="169"/>
      <c r="BG33" s="170"/>
      <c r="BH33" s="168"/>
      <c r="BI33" s="169"/>
      <c r="BJ33" s="172"/>
      <c r="BK33" s="156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13"/>
      <c r="CA33" s="113"/>
      <c r="CB33" s="117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</row>
    <row r="34" spans="1:100" ht="12" customHeight="1" x14ac:dyDescent="0.25">
      <c r="A34" s="323"/>
      <c r="B34" s="324"/>
      <c r="C34" s="324"/>
      <c r="D34" s="324"/>
      <c r="E34" s="324"/>
      <c r="F34" s="325"/>
      <c r="G34" s="325"/>
      <c r="H34" s="325"/>
      <c r="I34" s="325"/>
      <c r="J34" s="325"/>
      <c r="K34" s="325"/>
      <c r="L34" s="325"/>
      <c r="M34" s="325"/>
      <c r="N34" s="312" t="s">
        <v>40</v>
      </c>
      <c r="O34" s="312"/>
      <c r="P34" s="312"/>
      <c r="Q34" s="312" t="s">
        <v>24</v>
      </c>
      <c r="R34" s="312"/>
      <c r="S34" s="312"/>
      <c r="T34" s="327" t="s">
        <v>186</v>
      </c>
      <c r="U34" s="327"/>
      <c r="V34" s="327"/>
      <c r="W34" s="327"/>
      <c r="X34" s="327"/>
      <c r="Y34" s="327"/>
      <c r="Z34" s="327"/>
      <c r="AA34" s="328"/>
      <c r="AB34" s="328"/>
      <c r="AC34" s="328"/>
      <c r="AD34" s="328"/>
      <c r="AE34" s="325" t="s">
        <v>44</v>
      </c>
      <c r="AF34" s="325"/>
      <c r="AG34" s="325"/>
      <c r="AH34" s="325"/>
      <c r="AI34" s="325"/>
      <c r="AJ34" s="333" t="str">
        <f>IF(AA34=0," ",(AA34*AK30))</f>
        <v xml:space="preserve"> </v>
      </c>
      <c r="AK34" s="333"/>
      <c r="AL34" s="333"/>
      <c r="AM34" s="333"/>
      <c r="AN34" s="333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177"/>
      <c r="BF34" s="178"/>
      <c r="BG34" s="183"/>
      <c r="BH34" s="177"/>
      <c r="BI34" s="178"/>
      <c r="BJ34" s="179"/>
      <c r="BK34" s="156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13"/>
      <c r="CA34" s="113"/>
      <c r="CB34" s="117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</row>
    <row r="35" spans="1:100" ht="12" customHeight="1" x14ac:dyDescent="0.25">
      <c r="A35" s="329" t="s">
        <v>90</v>
      </c>
      <c r="B35" s="325"/>
      <c r="C35" s="325"/>
      <c r="D35" s="325"/>
      <c r="E35" s="325"/>
      <c r="F35" s="320"/>
      <c r="G35" s="320"/>
      <c r="H35" s="320"/>
      <c r="I35" s="320"/>
      <c r="J35" s="330" t="str">
        <f>IF(AA34=0," ",AA34)</f>
        <v xml:space="preserve"> </v>
      </c>
      <c r="K35" s="330"/>
      <c r="L35" s="330"/>
      <c r="M35" s="330"/>
      <c r="N35" s="331" t="str">
        <f>IF(U13=0," ",(U13*J35))</f>
        <v xml:space="preserve"> </v>
      </c>
      <c r="O35" s="331"/>
      <c r="P35" s="331"/>
      <c r="Q35" s="331" t="str">
        <f>IF(U13=0," ",(U13*J35)+F35)</f>
        <v xml:space="preserve"> </v>
      </c>
      <c r="R35" s="331"/>
      <c r="S35" s="331"/>
      <c r="T35" s="327"/>
      <c r="U35" s="327"/>
      <c r="V35" s="327"/>
      <c r="W35" s="327"/>
      <c r="X35" s="327"/>
      <c r="Y35" s="327"/>
      <c r="Z35" s="327"/>
      <c r="AA35" s="328"/>
      <c r="AB35" s="328"/>
      <c r="AC35" s="328"/>
      <c r="AD35" s="328"/>
      <c r="AE35" s="325"/>
      <c r="AF35" s="325"/>
      <c r="AG35" s="325"/>
      <c r="AH35" s="325"/>
      <c r="AI35" s="325"/>
      <c r="AJ35" s="333"/>
      <c r="AK35" s="333"/>
      <c r="AL35" s="333"/>
      <c r="AM35" s="333"/>
      <c r="AN35" s="333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177"/>
      <c r="BF35" s="178"/>
      <c r="BG35" s="183"/>
      <c r="BH35" s="177"/>
      <c r="BI35" s="178"/>
      <c r="BJ35" s="179"/>
      <c r="BK35" s="156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0" ht="12" customHeight="1" x14ac:dyDescent="0.25">
      <c r="A36" s="329"/>
      <c r="B36" s="325"/>
      <c r="C36" s="325"/>
      <c r="D36" s="325"/>
      <c r="E36" s="325"/>
      <c r="F36" s="320"/>
      <c r="G36" s="320"/>
      <c r="H36" s="320"/>
      <c r="I36" s="320"/>
      <c r="J36" s="330"/>
      <c r="K36" s="330"/>
      <c r="L36" s="330"/>
      <c r="M36" s="330"/>
      <c r="N36" s="331"/>
      <c r="O36" s="331"/>
      <c r="P36" s="331"/>
      <c r="Q36" s="331"/>
      <c r="R36" s="331"/>
      <c r="S36" s="331"/>
      <c r="T36" s="332" t="s">
        <v>15</v>
      </c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177"/>
      <c r="BF36" s="178"/>
      <c r="BG36" s="183"/>
      <c r="BH36" s="177"/>
      <c r="BI36" s="178"/>
      <c r="BJ36" s="179"/>
      <c r="BK36" s="158"/>
      <c r="BL36" s="157"/>
      <c r="BM36" s="159" t="s">
        <v>198</v>
      </c>
      <c r="BN36" s="159"/>
      <c r="BO36" s="159"/>
      <c r="BP36" s="159"/>
      <c r="BQ36" s="159"/>
      <c r="BR36" s="159"/>
      <c r="BS36" s="159"/>
      <c r="BT36" s="159"/>
      <c r="BU36" s="159"/>
      <c r="BV36" s="157"/>
      <c r="BW36" s="157">
        <f>I40*AL33</f>
        <v>0</v>
      </c>
      <c r="BX36" s="157" t="s">
        <v>199</v>
      </c>
      <c r="BY36" s="157"/>
      <c r="BZ36" s="157"/>
      <c r="CA36" s="157"/>
      <c r="CB36" s="157"/>
      <c r="CC36" s="98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0" ht="12" customHeight="1" x14ac:dyDescent="0.25">
      <c r="A37" s="329" t="s">
        <v>49</v>
      </c>
      <c r="B37" s="312"/>
      <c r="C37" s="312"/>
      <c r="D37" s="312"/>
      <c r="E37" s="312"/>
      <c r="F37" s="320"/>
      <c r="G37" s="320"/>
      <c r="H37" s="320"/>
      <c r="I37" s="320"/>
      <c r="J37" s="330" t="str">
        <f>IF(AJ34=0," ",AJ34)</f>
        <v xml:space="preserve"> </v>
      </c>
      <c r="K37" s="330"/>
      <c r="L37" s="330"/>
      <c r="M37" s="330"/>
      <c r="N37" s="331" t="str">
        <f>IF(U13=0," ",(U13*J37))</f>
        <v xml:space="preserve"> </v>
      </c>
      <c r="O37" s="331"/>
      <c r="P37" s="331"/>
      <c r="Q37" s="331" t="str">
        <f>IF(U13=0," ",(U13*J37)+F37+BC34*BA34+BC35*BA35+BC36*BA36+BC37*BA37+BC38*BA38+BC39*BA39+BC40*BA40)</f>
        <v xml:space="preserve"> </v>
      </c>
      <c r="R37" s="331"/>
      <c r="S37" s="331"/>
      <c r="T37" s="287" t="s">
        <v>91</v>
      </c>
      <c r="U37" s="287"/>
      <c r="V37" s="287"/>
      <c r="W37" s="287"/>
      <c r="X37" s="287"/>
      <c r="Y37" s="287"/>
      <c r="Z37" s="287"/>
      <c r="AA37" s="287" t="s">
        <v>45</v>
      </c>
      <c r="AB37" s="287"/>
      <c r="AC37" s="287"/>
      <c r="AD37" s="287"/>
      <c r="AE37" s="287"/>
      <c r="AF37" s="287" t="s">
        <v>34</v>
      </c>
      <c r="AG37" s="287"/>
      <c r="AH37" s="287"/>
      <c r="AI37" s="287"/>
      <c r="AJ37" s="287" t="s">
        <v>11</v>
      </c>
      <c r="AK37" s="287"/>
      <c r="AL37" s="287"/>
      <c r="AM37" s="287"/>
      <c r="AN37" s="287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177"/>
      <c r="BF37" s="178"/>
      <c r="BG37" s="183"/>
      <c r="BH37" s="177"/>
      <c r="BI37" s="178"/>
      <c r="BJ37" s="179"/>
      <c r="BK37" s="157"/>
      <c r="BL37" s="157"/>
      <c r="BM37" s="159" t="s">
        <v>78</v>
      </c>
      <c r="BN37" s="159"/>
      <c r="BO37" s="159"/>
      <c r="BP37" s="159"/>
      <c r="BQ37" s="159"/>
      <c r="BR37" s="159"/>
      <c r="BS37" s="159" t="e">
        <f>IF(BK4=1,ROUNDDOWN(BS13/AD33,0),ROUNDDOWN(BS17/AD33,0))</f>
        <v>#DIV/0!</v>
      </c>
      <c r="BT37" s="159"/>
      <c r="BU37" s="159"/>
      <c r="BV37" s="157"/>
      <c r="BW37" s="157" t="str">
        <f>IF(BK4=1,"Inches","MM")</f>
        <v>MM</v>
      </c>
      <c r="BX37" s="157" t="s">
        <v>200</v>
      </c>
      <c r="BY37" s="157"/>
      <c r="BZ37" s="157"/>
      <c r="CA37" s="157"/>
      <c r="CB37" s="157"/>
      <c r="CC37" s="98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</row>
    <row r="38" spans="1:100" ht="12" customHeight="1" x14ac:dyDescent="0.25">
      <c r="A38" s="337"/>
      <c r="B38" s="312"/>
      <c r="C38" s="312"/>
      <c r="D38" s="312"/>
      <c r="E38" s="312"/>
      <c r="F38" s="320"/>
      <c r="G38" s="320"/>
      <c r="H38" s="320"/>
      <c r="I38" s="320"/>
      <c r="J38" s="330"/>
      <c r="K38" s="330"/>
      <c r="L38" s="330"/>
      <c r="M38" s="330"/>
      <c r="N38" s="331"/>
      <c r="O38" s="331"/>
      <c r="P38" s="331"/>
      <c r="Q38" s="331"/>
      <c r="R38" s="331"/>
      <c r="S38" s="331"/>
      <c r="T38" s="338" t="s">
        <v>92</v>
      </c>
      <c r="U38" s="236"/>
      <c r="V38" s="236"/>
      <c r="W38" s="236"/>
      <c r="X38" s="236"/>
      <c r="Y38" s="236"/>
      <c r="Z38" s="236"/>
      <c r="AA38" s="339" t="s">
        <v>46</v>
      </c>
      <c r="AB38" s="339"/>
      <c r="AC38" s="339"/>
      <c r="AD38" s="339"/>
      <c r="AE38" s="339"/>
      <c r="AF38" s="340" t="e">
        <f>BS40</f>
        <v>#DIV/0!</v>
      </c>
      <c r="AG38" s="340"/>
      <c r="AH38" s="340"/>
      <c r="AI38" s="340"/>
      <c r="AJ38" s="341" t="str">
        <f>IF($AD$33="","",IF($BF$4="x",(($AD$33*$AH$33*$AL$33*$AF$38)/$BV$13),IF($BJ$4="x",(($AD$33*$AH$33*$AL$33*$AF$38)/$BV$17),"")))</f>
        <v/>
      </c>
      <c r="AK38" s="341" t="str">
        <f t="shared" ref="AK38:AN39" si="1">IF($AD$33="","",IF($BF$4="x",($AD$33*$AH$33*$AL$33*$AF$38/$BV$13),IF($BJ$4="x",($AD$33*$AH$33*$AL$33*$AF$38/$BV$17),"")))</f>
        <v/>
      </c>
      <c r="AL38" s="341" t="str">
        <f t="shared" si="1"/>
        <v/>
      </c>
      <c r="AM38" s="341" t="str">
        <f t="shared" si="1"/>
        <v/>
      </c>
      <c r="AN38" s="341" t="str">
        <f t="shared" si="1"/>
        <v/>
      </c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177"/>
      <c r="BF38" s="178"/>
      <c r="BG38" s="183"/>
      <c r="BH38" s="177"/>
      <c r="BI38" s="178"/>
      <c r="BJ38" s="179"/>
      <c r="BK38" s="157"/>
      <c r="BL38" s="157"/>
      <c r="BM38" s="160" t="s">
        <v>79</v>
      </c>
      <c r="BN38" s="160"/>
      <c r="BO38" s="160"/>
      <c r="BP38" s="160"/>
      <c r="BQ38" s="160"/>
      <c r="BR38" s="160"/>
      <c r="BS38" s="157" t="e">
        <f>IF(BK4=1,ROUNDDOWN(BT13/AH33,0),ROUNDDOWN(BT17/AH33,0))</f>
        <v>#DIV/0!</v>
      </c>
      <c r="BT38" s="160"/>
      <c r="BU38" s="160"/>
      <c r="BV38" s="157"/>
      <c r="BW38" s="157">
        <f>IF(BK4=1,104,2642)</f>
        <v>2642</v>
      </c>
      <c r="BX38" s="157" t="s">
        <v>201</v>
      </c>
      <c r="BY38" s="157"/>
      <c r="BZ38" s="157"/>
      <c r="CA38" s="157"/>
      <c r="CB38" s="157"/>
      <c r="CC38" s="98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</row>
    <row r="39" spans="1:100" ht="12" customHeight="1" x14ac:dyDescent="0.25">
      <c r="A39" s="334" t="s">
        <v>167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6"/>
      <c r="T39" s="236"/>
      <c r="U39" s="236"/>
      <c r="V39" s="236"/>
      <c r="W39" s="236"/>
      <c r="X39" s="236"/>
      <c r="Y39" s="236"/>
      <c r="Z39" s="236"/>
      <c r="AA39" s="339"/>
      <c r="AB39" s="339"/>
      <c r="AC39" s="339"/>
      <c r="AD39" s="339"/>
      <c r="AE39" s="339"/>
      <c r="AF39" s="340"/>
      <c r="AG39" s="340"/>
      <c r="AH39" s="340"/>
      <c r="AI39" s="340"/>
      <c r="AJ39" s="341" t="str">
        <f>IF($AD$33="","",IF($BF$4="x",($AD$33*$AH$33*$AL$33*$AF$38/$BV$13),IF($BJ$4="x",($AD$33*$AH$33*$AL$33*$AF$38/$BV$17),"")))</f>
        <v/>
      </c>
      <c r="AK39" s="341" t="str">
        <f t="shared" si="1"/>
        <v/>
      </c>
      <c r="AL39" s="341" t="str">
        <f t="shared" si="1"/>
        <v/>
      </c>
      <c r="AM39" s="341" t="str">
        <f t="shared" si="1"/>
        <v/>
      </c>
      <c r="AN39" s="341" t="str">
        <f t="shared" si="1"/>
        <v/>
      </c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177"/>
      <c r="BF39" s="178"/>
      <c r="BG39" s="183"/>
      <c r="BH39" s="177"/>
      <c r="BI39" s="178"/>
      <c r="BJ39" s="179"/>
      <c r="BK39" s="157"/>
      <c r="BL39" s="157"/>
      <c r="BM39" s="157" t="s">
        <v>81</v>
      </c>
      <c r="BN39" s="157"/>
      <c r="BO39" s="157"/>
      <c r="BP39" s="157"/>
      <c r="BQ39" s="157"/>
      <c r="BR39" s="157"/>
      <c r="BS39" s="157">
        <f>I40</f>
        <v>0</v>
      </c>
      <c r="BT39" s="157"/>
      <c r="BU39" s="157"/>
      <c r="BV39" s="160"/>
      <c r="BW39" s="157" t="str">
        <f>IF(BW36&lt;=BW38,"OK","Fix")</f>
        <v>OK</v>
      </c>
      <c r="BX39" s="157"/>
      <c r="BY39" s="157"/>
      <c r="BZ39" s="157"/>
      <c r="CA39" s="157"/>
      <c r="CB39" s="157"/>
      <c r="CC39" s="98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</row>
    <row r="40" spans="1:100" ht="12" customHeight="1" x14ac:dyDescent="0.25">
      <c r="A40" s="338" t="s">
        <v>170</v>
      </c>
      <c r="B40" s="338"/>
      <c r="C40" s="338"/>
      <c r="D40" s="338"/>
      <c r="E40" s="338"/>
      <c r="F40" s="338"/>
      <c r="G40" s="338"/>
      <c r="H40" s="338"/>
      <c r="I40" s="76"/>
      <c r="J40" s="358" t="str">
        <f>IF(OR(I40&lt;=1,I41&lt;=1),IF(OR(I40="A79",I41="A79"),"",A79),"")</f>
        <v>If for a special reason a unit load system is not stackable, supplier MUST get approval from the plant packaging engineer.</v>
      </c>
      <c r="K40" s="358"/>
      <c r="L40" s="358"/>
      <c r="M40" s="358"/>
      <c r="N40" s="358"/>
      <c r="O40" s="358"/>
      <c r="P40" s="358"/>
      <c r="Q40" s="358"/>
      <c r="R40" s="358"/>
      <c r="S40" s="358"/>
      <c r="T40" s="359" t="s">
        <v>92</v>
      </c>
      <c r="U40" s="236"/>
      <c r="V40" s="236"/>
      <c r="W40" s="236"/>
      <c r="X40" s="236"/>
      <c r="Y40" s="236"/>
      <c r="Z40" s="236"/>
      <c r="AA40" s="360" t="s">
        <v>35</v>
      </c>
      <c r="AB40" s="360"/>
      <c r="AC40" s="360"/>
      <c r="AD40" s="360"/>
      <c r="AE40" s="360"/>
      <c r="AF40" s="340" t="e">
        <f>BS52</f>
        <v>#DIV/0!</v>
      </c>
      <c r="AG40" s="340"/>
      <c r="AH40" s="340"/>
      <c r="AI40" s="340"/>
      <c r="AJ40" s="361" t="str">
        <f>IF($AD$33="","",IF($BF$4="x",(($AD$33*$AH$33*$AL$33*$AF$40)/$BV$14),IF($BJ$4="x",(($AD$33*$AH$33*$AL$33*$AF$40)/$BV$18),"")))</f>
        <v/>
      </c>
      <c r="AK40" s="361" t="str">
        <f t="shared" ref="AK40:AN41" si="2">IF($AD$33="","",IF($BF$4="x",($AD$33*$AH$33*$AL$33*$AF$40/$BV$14),IF($BJ$4="x",($AD$33*$AH$33*$AL$33*$AF$40/$BV$18),"")))</f>
        <v/>
      </c>
      <c r="AL40" s="361" t="str">
        <f t="shared" si="2"/>
        <v/>
      </c>
      <c r="AM40" s="361" t="str">
        <f t="shared" si="2"/>
        <v/>
      </c>
      <c r="AN40" s="361" t="str">
        <f t="shared" si="2"/>
        <v/>
      </c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177"/>
      <c r="BF40" s="178"/>
      <c r="BG40" s="183"/>
      <c r="BH40" s="177"/>
      <c r="BI40" s="178"/>
      <c r="BJ40" s="179"/>
      <c r="BK40" s="186" t="s">
        <v>202</v>
      </c>
      <c r="BL40" s="187"/>
      <c r="BM40" s="187"/>
      <c r="BN40" s="187"/>
      <c r="BO40" s="187"/>
      <c r="BP40" s="187"/>
      <c r="BQ40" s="187"/>
      <c r="BR40" s="187"/>
      <c r="BS40" s="157" t="e">
        <f>BS37*BS38*BS39</f>
        <v>#DIV/0!</v>
      </c>
      <c r="BT40" s="157"/>
      <c r="BU40" s="157"/>
      <c r="BV40" s="160"/>
      <c r="BW40" s="157"/>
      <c r="BX40" s="157"/>
      <c r="BY40" s="157"/>
      <c r="BZ40" s="157"/>
      <c r="CA40" s="157"/>
      <c r="CB40" s="157"/>
      <c r="CC40" s="98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</row>
    <row r="41" spans="1:100" ht="12" customHeight="1" x14ac:dyDescent="0.25">
      <c r="A41" s="338" t="s">
        <v>171</v>
      </c>
      <c r="B41" s="338"/>
      <c r="C41" s="338"/>
      <c r="D41" s="338"/>
      <c r="E41" s="338"/>
      <c r="F41" s="338"/>
      <c r="G41" s="338"/>
      <c r="H41" s="338"/>
      <c r="I41" s="76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235"/>
      <c r="U41" s="236"/>
      <c r="V41" s="236"/>
      <c r="W41" s="236"/>
      <c r="X41" s="236"/>
      <c r="Y41" s="236"/>
      <c r="Z41" s="236"/>
      <c r="AA41" s="360"/>
      <c r="AB41" s="360"/>
      <c r="AC41" s="360"/>
      <c r="AD41" s="360"/>
      <c r="AE41" s="360"/>
      <c r="AF41" s="340"/>
      <c r="AG41" s="340"/>
      <c r="AH41" s="340"/>
      <c r="AI41" s="340"/>
      <c r="AJ41" s="361" t="str">
        <f>IF($AD$33="","",IF($BF$4="x",($AD$33*$AH$33*$AL$33*$AF$40/$BV$14),IF($BJ$4="x",($AD$33*$AH$33*$AL$33*$AF$40/$BV$18),"")))</f>
        <v/>
      </c>
      <c r="AK41" s="361" t="str">
        <f t="shared" si="2"/>
        <v/>
      </c>
      <c r="AL41" s="361" t="str">
        <f t="shared" si="2"/>
        <v/>
      </c>
      <c r="AM41" s="361" t="str">
        <f t="shared" si="2"/>
        <v/>
      </c>
      <c r="AN41" s="361" t="str">
        <f t="shared" si="2"/>
        <v/>
      </c>
      <c r="AO41" s="371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3"/>
      <c r="BC41" s="173" t="s">
        <v>216</v>
      </c>
      <c r="BD41" s="173"/>
      <c r="BE41" s="173"/>
      <c r="BF41" s="173"/>
      <c r="BG41" s="173"/>
      <c r="BH41" s="177"/>
      <c r="BI41" s="178"/>
      <c r="BJ41" s="17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60"/>
      <c r="BW41" s="157"/>
      <c r="BX41" s="157"/>
      <c r="BY41" s="157"/>
      <c r="BZ41" s="157"/>
      <c r="CA41" s="157"/>
      <c r="CB41" s="157"/>
      <c r="CC41" s="98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 ht="12" customHeight="1" thickBot="1" x14ac:dyDescent="0.35">
      <c r="A42" s="75"/>
      <c r="B42" s="73"/>
      <c r="C42" s="73"/>
      <c r="D42" s="73"/>
      <c r="E42" s="73"/>
      <c r="F42" s="73"/>
      <c r="G42" s="73"/>
      <c r="H42" s="73"/>
      <c r="I42" s="73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4"/>
      <c r="AJ42" s="342" t="s">
        <v>153</v>
      </c>
      <c r="AK42" s="343"/>
      <c r="AL42" s="343"/>
      <c r="AM42" s="343"/>
      <c r="AN42" s="344"/>
      <c r="AO42" s="374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6"/>
      <c r="BC42" s="174" t="s">
        <v>217</v>
      </c>
      <c r="BD42" s="175"/>
      <c r="BE42" s="175"/>
      <c r="BF42" s="175"/>
      <c r="BG42" s="176"/>
      <c r="BH42" s="180" t="e">
        <f>BH41/AJ34</f>
        <v>#VALUE!</v>
      </c>
      <c r="BI42" s="181"/>
      <c r="BJ42" s="182"/>
      <c r="BK42" s="159"/>
      <c r="BL42" s="159"/>
      <c r="BM42" s="157"/>
      <c r="BN42" s="157"/>
      <c r="BO42" s="157"/>
      <c r="BP42" s="157"/>
      <c r="BQ42" s="157"/>
      <c r="BR42" s="157"/>
      <c r="BS42" s="157"/>
      <c r="BT42" s="157"/>
      <c r="BU42" s="157"/>
      <c r="BV42" s="160"/>
      <c r="BW42" s="157"/>
      <c r="BX42" s="157"/>
      <c r="BY42" s="157"/>
      <c r="BZ42" s="157"/>
      <c r="CA42" s="157"/>
      <c r="CB42" s="157"/>
      <c r="CC42" s="98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 ht="15.9" customHeight="1" thickBot="1" x14ac:dyDescent="0.35">
      <c r="A43" s="345" t="s">
        <v>47</v>
      </c>
      <c r="B43" s="346"/>
      <c r="C43" s="346"/>
      <c r="D43" s="346"/>
      <c r="E43" s="346"/>
      <c r="F43" s="346"/>
      <c r="G43" s="346"/>
      <c r="H43" s="346"/>
      <c r="I43" s="346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8"/>
      <c r="AS43" s="349" t="s">
        <v>218</v>
      </c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1"/>
      <c r="BK43" s="158"/>
      <c r="BL43" s="157"/>
      <c r="BM43" s="159" t="s">
        <v>198</v>
      </c>
      <c r="BN43" s="159"/>
      <c r="BO43" s="159"/>
      <c r="BP43" s="159"/>
      <c r="BQ43" s="159"/>
      <c r="BR43" s="159"/>
      <c r="BS43" s="159"/>
      <c r="BT43" s="159"/>
      <c r="BU43" s="159"/>
      <c r="BV43" s="160"/>
      <c r="BW43" s="157">
        <f>I40*AL33</f>
        <v>0</v>
      </c>
      <c r="BX43" s="157" t="s">
        <v>199</v>
      </c>
      <c r="BY43" s="157"/>
      <c r="BZ43" s="157"/>
      <c r="CA43" s="157"/>
      <c r="CB43" s="157"/>
      <c r="CC43" s="98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  <row r="44" spans="1:100" ht="12.75" customHeight="1" x14ac:dyDescent="0.25">
      <c r="A44" s="352" t="s">
        <v>26</v>
      </c>
      <c r="B44" s="332"/>
      <c r="C44" s="332"/>
      <c r="D44" s="332"/>
      <c r="E44" s="332"/>
      <c r="F44" s="332"/>
      <c r="G44" s="332"/>
      <c r="H44" s="332" t="s">
        <v>29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 t="s">
        <v>28</v>
      </c>
      <c r="T44" s="332"/>
      <c r="U44" s="332"/>
      <c r="V44" s="332"/>
      <c r="W44" s="332"/>
      <c r="X44" s="332"/>
      <c r="Y44" s="332"/>
      <c r="Z44" s="332"/>
      <c r="AA44" s="332" t="s">
        <v>27</v>
      </c>
      <c r="AB44" s="332"/>
      <c r="AC44" s="332"/>
      <c r="AD44" s="332"/>
      <c r="AE44" s="353" t="s">
        <v>36</v>
      </c>
      <c r="AF44" s="353"/>
      <c r="AG44" s="353"/>
      <c r="AH44" s="353"/>
      <c r="AI44" s="353"/>
      <c r="AJ44" s="353"/>
      <c r="AK44" s="354"/>
      <c r="AL44" s="355" t="s">
        <v>37</v>
      </c>
      <c r="AM44" s="356"/>
      <c r="AN44" s="356"/>
      <c r="AO44" s="356"/>
      <c r="AP44" s="356"/>
      <c r="AQ44" s="356"/>
      <c r="AR44" s="357"/>
      <c r="AS44" s="362"/>
      <c r="AT44" s="363"/>
      <c r="AU44" s="363"/>
      <c r="AV44" s="363"/>
      <c r="AW44" s="363"/>
      <c r="AX44" s="363"/>
      <c r="AY44" s="363"/>
      <c r="AZ44" s="363"/>
      <c r="BA44" s="363"/>
      <c r="BB44" s="363"/>
      <c r="BC44" s="363"/>
      <c r="BD44" s="363"/>
      <c r="BE44" s="363"/>
      <c r="BF44" s="363"/>
      <c r="BG44" s="363"/>
      <c r="BH44" s="363"/>
      <c r="BI44" s="363"/>
      <c r="BJ44" s="364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</row>
    <row r="45" spans="1:100" ht="12" customHeight="1" x14ac:dyDescent="0.25">
      <c r="A45" s="380" t="s">
        <v>226</v>
      </c>
      <c r="B45" s="287"/>
      <c r="C45" s="287"/>
      <c r="D45" s="287"/>
      <c r="E45" s="287"/>
      <c r="F45" s="287"/>
      <c r="G45" s="287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02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3"/>
      <c r="AS45" s="365"/>
      <c r="AT45" s="366"/>
      <c r="AU45" s="366"/>
      <c r="AV45" s="366"/>
      <c r="AW45" s="366"/>
      <c r="AX45" s="366"/>
      <c r="AY45" s="366"/>
      <c r="AZ45" s="366"/>
      <c r="BA45" s="366"/>
      <c r="BB45" s="366"/>
      <c r="BC45" s="366"/>
      <c r="BD45" s="366"/>
      <c r="BE45" s="366"/>
      <c r="BF45" s="366"/>
      <c r="BG45" s="366"/>
      <c r="BH45" s="366"/>
      <c r="BI45" s="366"/>
      <c r="BJ45" s="367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</row>
    <row r="46" spans="1:100" ht="12" customHeight="1" x14ac:dyDescent="0.25">
      <c r="A46" s="385" t="s">
        <v>227</v>
      </c>
      <c r="B46" s="386"/>
      <c r="C46" s="386"/>
      <c r="D46" s="386"/>
      <c r="E46" s="386"/>
      <c r="F46" s="386"/>
      <c r="G46" s="387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02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3"/>
      <c r="AS46" s="365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7"/>
    </row>
    <row r="47" spans="1:100" ht="12" customHeight="1" thickBot="1" x14ac:dyDescent="0.3">
      <c r="A47" s="377" t="s">
        <v>25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9"/>
      <c r="AE47" s="382"/>
      <c r="AF47" s="382"/>
      <c r="AG47" s="382"/>
      <c r="AH47" s="382"/>
      <c r="AI47" s="382"/>
      <c r="AJ47" s="382"/>
      <c r="AK47" s="382"/>
      <c r="AL47" s="382"/>
      <c r="AM47" s="382"/>
      <c r="AN47" s="382"/>
      <c r="AO47" s="382"/>
      <c r="AP47" s="382"/>
      <c r="AQ47" s="382"/>
      <c r="AR47" s="384"/>
      <c r="AS47" s="368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70"/>
      <c r="BK47" s="92"/>
      <c r="BL47" s="3"/>
      <c r="BM47" s="93"/>
      <c r="BN47" s="93"/>
      <c r="BO47" s="93"/>
      <c r="BP47" s="93"/>
      <c r="BQ47" s="93"/>
      <c r="BR47" s="93"/>
      <c r="BS47" s="93"/>
      <c r="BT47" s="93"/>
      <c r="BU47" s="93"/>
      <c r="BV47" s="92"/>
      <c r="BW47" s="3"/>
      <c r="BX47" s="3"/>
      <c r="BY47" s="3"/>
      <c r="BZ47" s="3"/>
    </row>
    <row r="48" spans="1:100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161" t="s">
        <v>237</v>
      </c>
      <c r="BD48" s="3"/>
      <c r="BE48" s="3"/>
      <c r="BF48" s="3"/>
      <c r="BG48" s="3"/>
      <c r="BH48" s="3"/>
      <c r="BI48" s="3"/>
      <c r="BJ48" s="3"/>
      <c r="BK48" s="92"/>
      <c r="BL48" s="3"/>
      <c r="BM48" s="93"/>
      <c r="BN48" s="93"/>
      <c r="BO48" s="93"/>
      <c r="BP48" s="93"/>
      <c r="BQ48" s="93"/>
      <c r="BR48" s="93"/>
      <c r="BS48" s="93"/>
      <c r="BT48" s="93"/>
      <c r="BU48" s="93"/>
      <c r="BV48" s="92"/>
      <c r="BW48" s="3"/>
      <c r="BX48" s="3"/>
      <c r="BY48" s="3"/>
      <c r="BZ48" s="3"/>
      <c r="CA48" s="3"/>
      <c r="CB48" s="3"/>
      <c r="CC48" s="3"/>
    </row>
    <row r="49" spans="1:86" s="72" customFormat="1" ht="12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99" t="s">
        <v>78</v>
      </c>
      <c r="BN49" s="99"/>
      <c r="BO49" s="99"/>
      <c r="BP49" s="100"/>
      <c r="BQ49" s="99"/>
      <c r="BR49" s="99"/>
      <c r="BS49" s="99" t="e">
        <f>IF(BK4=1,ROUNDDOWN(BS14/AD33,0),ROUNDDOWN(BS18/AD33,0))</f>
        <v>#DIV/0!</v>
      </c>
      <c r="BT49" s="99"/>
      <c r="BU49" s="99"/>
      <c r="BV49" s="4"/>
      <c r="BW49" s="4" t="str">
        <f>IF(BK4=1,"Inches","MM")</f>
        <v>MM</v>
      </c>
      <c r="BX49" s="4" t="s">
        <v>200</v>
      </c>
      <c r="BY49" s="4"/>
      <c r="BZ49" s="4"/>
      <c r="CA49" s="4"/>
      <c r="CB49" s="4"/>
      <c r="CC49" s="4"/>
      <c r="CD49" s="4"/>
      <c r="CE49" s="4"/>
      <c r="CF49" s="4"/>
      <c r="CG49" s="4"/>
      <c r="CH49" s="4"/>
    </row>
    <row r="50" spans="1:86" s="72" customFormat="1" ht="12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101" t="s">
        <v>79</v>
      </c>
      <c r="BN50" s="101"/>
      <c r="BO50" s="101"/>
      <c r="BP50" s="101"/>
      <c r="BQ50" s="101"/>
      <c r="BR50" s="101"/>
      <c r="BS50" s="4" t="e">
        <f>IF(BK4=1,ROUNDDOWN(BT14/AH33,0),ROUNDDOWN(BT18/AH33,0))</f>
        <v>#DIV/0!</v>
      </c>
      <c r="BT50" s="101"/>
      <c r="BU50" s="101"/>
      <c r="BV50" s="4"/>
      <c r="BW50" s="4">
        <f>IF(BK4=1,104,2642)</f>
        <v>2642</v>
      </c>
      <c r="BX50" s="4" t="s">
        <v>201</v>
      </c>
      <c r="BY50" s="4"/>
      <c r="BZ50" s="4"/>
      <c r="CA50" s="4"/>
      <c r="CB50" s="4"/>
      <c r="CC50" s="4"/>
      <c r="CD50" s="4"/>
      <c r="CE50" s="4"/>
      <c r="CF50" s="4"/>
      <c r="CG50" s="4"/>
      <c r="CH50" s="4"/>
    </row>
    <row r="51" spans="1:86" s="72" customFormat="1" ht="1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 t="s">
        <v>81</v>
      </c>
      <c r="BN51" s="4"/>
      <c r="BO51" s="4"/>
      <c r="BP51" s="4"/>
      <c r="BQ51" s="4"/>
      <c r="BR51" s="4"/>
      <c r="BS51" s="4">
        <f>I40</f>
        <v>0</v>
      </c>
      <c r="BT51" s="4"/>
      <c r="BU51" s="4"/>
      <c r="BV51" s="101"/>
      <c r="BW51" s="4" t="str">
        <f>IF(BW43&lt;=BW50,"OK","Fix")</f>
        <v>OK</v>
      </c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</row>
    <row r="52" spans="1:86" s="72" customFormat="1" ht="12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184" t="s">
        <v>205</v>
      </c>
      <c r="BL52" s="188"/>
      <c r="BM52" s="188"/>
      <c r="BN52" s="188"/>
      <c r="BO52" s="188"/>
      <c r="BP52" s="188"/>
      <c r="BQ52" s="188"/>
      <c r="BR52" s="188"/>
      <c r="BS52" s="4" t="e">
        <f>BS49*BS50*BS51</f>
        <v>#DIV/0!</v>
      </c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</row>
    <row r="53" spans="1:86" s="72" customFormat="1" ht="12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</row>
    <row r="54" spans="1:86" s="72" customFormat="1" ht="12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184" t="s">
        <v>203</v>
      </c>
      <c r="BQ54" s="184"/>
      <c r="BR54" s="184"/>
      <c r="BS54" s="184"/>
      <c r="BT54" s="184"/>
      <c r="BU54" s="184"/>
      <c r="BV54" s="184"/>
      <c r="BW54" s="184"/>
      <c r="BX54" s="184"/>
      <c r="BY54" s="4" t="str">
        <f>IF($AD$33="","",IF($BF$4="x",(ROUNDDOWN($BS$13/$AD$33,0)*ROUNDDOWN($BT$13/$AH$33,0)*ROUNDDOWN($BU$13/$AL$33,0)),IF($BJ$4="x",(ROUNDDOWN($BS$17/$AD$33,0)*ROUNDDOWN($BT$17/$AH$33,0)*ROUNDDOWN($BU$17/$AL$33,0))," ")))</f>
        <v/>
      </c>
      <c r="BZ54" s="4"/>
      <c r="CA54" s="4"/>
      <c r="CB54" s="4"/>
      <c r="CC54" s="4"/>
      <c r="CD54" s="4"/>
      <c r="CE54" s="4"/>
      <c r="CF54" s="4"/>
      <c r="CG54" s="4"/>
      <c r="CH54" s="4"/>
    </row>
    <row r="55" spans="1:86" s="72" customFormat="1" ht="9.9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101"/>
      <c r="BQ55" s="101"/>
      <c r="BR55" s="101"/>
      <c r="BS55" s="101"/>
      <c r="BT55" s="101"/>
      <c r="BU55" s="101"/>
      <c r="BV55" s="101"/>
      <c r="BW55" s="101"/>
      <c r="BX55" s="101"/>
      <c r="BY55" s="4"/>
      <c r="BZ55" s="4"/>
      <c r="CA55" s="4"/>
      <c r="CB55" s="4"/>
      <c r="CC55" s="4"/>
      <c r="CD55" s="4"/>
      <c r="CE55" s="4"/>
      <c r="CF55" s="4"/>
      <c r="CG55" s="4"/>
      <c r="CH55" s="4"/>
    </row>
    <row r="56" spans="1:86" s="72" customFormat="1" ht="1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4"/>
      <c r="CA56" s="4"/>
      <c r="CB56" s="4"/>
      <c r="CC56" s="4"/>
      <c r="CD56" s="4"/>
      <c r="CE56" s="4"/>
      <c r="CF56" s="4"/>
      <c r="CG56" s="4"/>
      <c r="CH56" s="4"/>
    </row>
    <row r="57" spans="1:86" s="72" customFormat="1" ht="15" customHeight="1" x14ac:dyDescent="0.25">
      <c r="A57" s="7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185" t="s">
        <v>204</v>
      </c>
      <c r="BQ57" s="185"/>
      <c r="BR57" s="185"/>
      <c r="BS57" s="185"/>
      <c r="BT57" s="185"/>
      <c r="BU57" s="185"/>
      <c r="BV57" s="185"/>
      <c r="BW57" s="185"/>
      <c r="BX57" s="185"/>
      <c r="BY57" s="102" t="str">
        <f>IF($AD$33="","",IF($BF$4="x",(ROUNDDOWN($BS$14/$AD$33,0)*ROUNDDOWN($BT$14/$AH$33,0)*ROUNDDOWN($BU$14/$AL$33,0)),IF($BJ$4="x",(ROUNDDOWN($BS$18/$AD$33,0)*ROUNDDOWN($BT$18/$AH$33,0)*ROUNDDOWN($BU$18/$AL$33,0))," ")))</f>
        <v/>
      </c>
      <c r="BZ57" s="4"/>
      <c r="CA57" s="4"/>
      <c r="CB57" s="4"/>
      <c r="CC57" s="4"/>
      <c r="CD57" s="4"/>
      <c r="CE57" s="4"/>
      <c r="CF57" s="4"/>
      <c r="CG57" s="4"/>
      <c r="CH57" s="4"/>
    </row>
    <row r="58" spans="1:86" s="72" customFormat="1" ht="15" customHeight="1" x14ac:dyDescent="0.25">
      <c r="A58" s="8" t="s">
        <v>13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</row>
    <row r="59" spans="1:86" s="72" customFormat="1" ht="15" customHeight="1" x14ac:dyDescent="0.25">
      <c r="A59" s="8" t="s">
        <v>14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</row>
    <row r="60" spans="1:86" s="72" customFormat="1" ht="15" customHeight="1" x14ac:dyDescent="0.25">
      <c r="A60" s="8" t="s">
        <v>10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</row>
    <row r="61" spans="1:86" s="72" customFormat="1" ht="1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</row>
    <row r="62" spans="1:86" s="72" customFormat="1" ht="15" customHeight="1" x14ac:dyDescent="0.25">
      <c r="A62" s="6" t="s">
        <v>222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</row>
    <row r="63" spans="1:86" s="72" customFormat="1" ht="15" customHeight="1" x14ac:dyDescent="0.25">
      <c r="A63" s="6" t="s">
        <v>223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</row>
    <row r="64" spans="1:86" s="72" customFormat="1" ht="15" customHeight="1" x14ac:dyDescent="0.25">
      <c r="A64" s="6" t="s">
        <v>224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</row>
    <row r="65" spans="1:86" s="72" customFormat="1" ht="15" customHeight="1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</row>
    <row r="66" spans="1:86" s="72" customFormat="1" ht="15" customHeight="1" x14ac:dyDescent="0.25">
      <c r="A66" s="103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</row>
    <row r="67" spans="1:86" s="72" customFormat="1" ht="15" customHeight="1" x14ac:dyDescent="0.25">
      <c r="A67" s="5" t="s">
        <v>157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</row>
    <row r="68" spans="1:86" s="72" customFormat="1" ht="15" customHeight="1" x14ac:dyDescent="0.25">
      <c r="A68" s="5" t="s">
        <v>158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</row>
    <row r="69" spans="1:86" s="72" customFormat="1" ht="15" customHeight="1" x14ac:dyDescent="0.25">
      <c r="A69" s="89" t="s">
        <v>161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</row>
    <row r="70" spans="1:86" s="72" customFormat="1" ht="15" customHeight="1" x14ac:dyDescent="0.25">
      <c r="A70" s="104" t="s">
        <v>166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</row>
    <row r="71" spans="1:86" s="72" customFormat="1" x14ac:dyDescent="0.25">
      <c r="A71" s="5" t="s">
        <v>159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</row>
    <row r="72" spans="1:86" s="72" customFormat="1" x14ac:dyDescent="0.25">
      <c r="A72" s="104" t="s">
        <v>163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</row>
    <row r="73" spans="1:86" s="72" customFormat="1" x14ac:dyDescent="0.25">
      <c r="A73" s="5" t="s">
        <v>160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</row>
    <row r="74" spans="1:86" s="72" customFormat="1" x14ac:dyDescent="0.25">
      <c r="A74" s="104" t="s">
        <v>165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</row>
    <row r="75" spans="1:86" s="72" customFormat="1" x14ac:dyDescent="0.25">
      <c r="A75" s="5" t="s">
        <v>162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</row>
    <row r="76" spans="1:86" s="72" customFormat="1" x14ac:dyDescent="0.25">
      <c r="A76" s="5" t="s">
        <v>10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</row>
    <row r="77" spans="1:86" s="72" customForma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</row>
    <row r="78" spans="1:86" s="72" customFormat="1" x14ac:dyDescent="0.25">
      <c r="A78" s="89" t="s">
        <v>168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</row>
    <row r="79" spans="1:86" s="72" customFormat="1" x14ac:dyDescent="0.25">
      <c r="A79" s="89" t="s">
        <v>169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</row>
    <row r="80" spans="1:86" s="72" customForma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</row>
    <row r="81" spans="1:86" s="72" customFormat="1" x14ac:dyDescent="0.25">
      <c r="A81" s="89" t="s">
        <v>187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</row>
    <row r="82" spans="1:86" s="72" customFormat="1" x14ac:dyDescent="0.25">
      <c r="A82" s="89">
        <v>0</v>
      </c>
      <c r="B82" s="89" t="s">
        <v>194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90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</row>
    <row r="83" spans="1:86" s="72" customFormat="1" x14ac:dyDescent="0.25">
      <c r="A83" s="89">
        <v>1</v>
      </c>
      <c r="B83" s="89" t="s">
        <v>193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90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</row>
    <row r="84" spans="1:86" s="72" customFormat="1" x14ac:dyDescent="0.25">
      <c r="A84" s="89">
        <v>2</v>
      </c>
      <c r="B84" s="91" t="s">
        <v>188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90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</row>
    <row r="85" spans="1:86" x14ac:dyDescent="0.25">
      <c r="A85" s="89">
        <v>3</v>
      </c>
      <c r="B85" s="91" t="s">
        <v>189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90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</row>
    <row r="86" spans="1:86" x14ac:dyDescent="0.25">
      <c r="A86" s="89">
        <v>4</v>
      </c>
      <c r="B86" s="91" t="s">
        <v>190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90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</row>
    <row r="87" spans="1:86" x14ac:dyDescent="0.25">
      <c r="A87" s="89">
        <v>5</v>
      </c>
      <c r="B87" s="91" t="s">
        <v>191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90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</row>
    <row r="88" spans="1:86" x14ac:dyDescent="0.25">
      <c r="A88" s="89">
        <v>6</v>
      </c>
      <c r="B88" s="91" t="s">
        <v>192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90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</row>
    <row r="89" spans="1:8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</row>
    <row r="90" spans="1:8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</row>
    <row r="91" spans="1:8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</row>
    <row r="92" spans="1:8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</row>
    <row r="93" spans="1:8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</row>
    <row r="94" spans="1:8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</row>
    <row r="95" spans="1:8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</row>
    <row r="96" spans="1:8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</row>
    <row r="97" spans="1:8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</row>
    <row r="98" spans="1:8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</row>
    <row r="99" spans="1:86" x14ac:dyDescent="0.2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</row>
    <row r="100" spans="1:86" x14ac:dyDescent="0.2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</row>
    <row r="101" spans="1:86" x14ac:dyDescent="0.2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</row>
    <row r="102" spans="1:86" x14ac:dyDescent="0.2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</row>
    <row r="103" spans="1:86" x14ac:dyDescent="0.2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</row>
    <row r="104" spans="1:86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</row>
    <row r="105" spans="1:86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</row>
    <row r="106" spans="1:86" x14ac:dyDescent="0.2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</row>
    <row r="107" spans="1:86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</row>
    <row r="108" spans="1:86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</row>
    <row r="109" spans="1:86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</row>
    <row r="110" spans="1:86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</row>
    <row r="111" spans="1:86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</row>
    <row r="112" spans="1:86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</row>
    <row r="113" spans="1:61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</row>
    <row r="114" spans="1:61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</row>
    <row r="115" spans="1:61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</row>
    <row r="116" spans="1:61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</row>
    <row r="117" spans="1:61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</row>
    <row r="118" spans="1:61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</row>
    <row r="119" spans="1:61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</row>
    <row r="120" spans="1:61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</row>
    <row r="121" spans="1:61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</row>
    <row r="122" spans="1:61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</row>
  </sheetData>
  <sheetProtection selectLockedCells="1"/>
  <dataConsolidate/>
  <mergeCells count="207">
    <mergeCell ref="H45:R45"/>
    <mergeCell ref="S45:Z45"/>
    <mergeCell ref="AA45:AD45"/>
    <mergeCell ref="AE45:AK47"/>
    <mergeCell ref="AL45:AR47"/>
    <mergeCell ref="A46:G46"/>
    <mergeCell ref="H46:R46"/>
    <mergeCell ref="S46:Z46"/>
    <mergeCell ref="AA46:AD46"/>
    <mergeCell ref="BA40:BB40"/>
    <mergeCell ref="BC40:BD40"/>
    <mergeCell ref="AJ42:AN42"/>
    <mergeCell ref="A43:AR43"/>
    <mergeCell ref="AS43:BJ43"/>
    <mergeCell ref="A44:G44"/>
    <mergeCell ref="H44:R44"/>
    <mergeCell ref="S44:Z44"/>
    <mergeCell ref="AA44:AD44"/>
    <mergeCell ref="AE44:AK44"/>
    <mergeCell ref="AL44:AR44"/>
    <mergeCell ref="A40:H40"/>
    <mergeCell ref="J40:S42"/>
    <mergeCell ref="T40:Z41"/>
    <mergeCell ref="AA40:AE41"/>
    <mergeCell ref="AF40:AI41"/>
    <mergeCell ref="AJ40:AN41"/>
    <mergeCell ref="AO40:AT40"/>
    <mergeCell ref="A41:H41"/>
    <mergeCell ref="AU40:AZ40"/>
    <mergeCell ref="AS44:BJ47"/>
    <mergeCell ref="AO41:BB42"/>
    <mergeCell ref="A47:AD47"/>
    <mergeCell ref="A45:G45"/>
    <mergeCell ref="BA38:BB38"/>
    <mergeCell ref="BC38:BD38"/>
    <mergeCell ref="A39:S39"/>
    <mergeCell ref="AO39:AT39"/>
    <mergeCell ref="AU39:AZ39"/>
    <mergeCell ref="BA39:BB39"/>
    <mergeCell ref="BC39:BD39"/>
    <mergeCell ref="A37:E38"/>
    <mergeCell ref="F37:I38"/>
    <mergeCell ref="J37:M38"/>
    <mergeCell ref="N37:P38"/>
    <mergeCell ref="Q37:S38"/>
    <mergeCell ref="BC37:BD37"/>
    <mergeCell ref="T38:Z39"/>
    <mergeCell ref="AA38:AE39"/>
    <mergeCell ref="AF38:AI39"/>
    <mergeCell ref="AJ38:AN39"/>
    <mergeCell ref="AO38:AT38"/>
    <mergeCell ref="AU38:AZ38"/>
    <mergeCell ref="AA37:AE37"/>
    <mergeCell ref="AF37:AI37"/>
    <mergeCell ref="AJ37:AN37"/>
    <mergeCell ref="AO37:AT37"/>
    <mergeCell ref="AU37:AZ37"/>
    <mergeCell ref="AO34:AT34"/>
    <mergeCell ref="AU34:AZ34"/>
    <mergeCell ref="BA34:BB34"/>
    <mergeCell ref="BC34:BD34"/>
    <mergeCell ref="A35:E36"/>
    <mergeCell ref="F35:I36"/>
    <mergeCell ref="J35:M36"/>
    <mergeCell ref="N35:P36"/>
    <mergeCell ref="Q35:S36"/>
    <mergeCell ref="T36:AN36"/>
    <mergeCell ref="AO36:AT36"/>
    <mergeCell ref="AU36:AZ36"/>
    <mergeCell ref="BA36:BB36"/>
    <mergeCell ref="BC36:BD36"/>
    <mergeCell ref="AO35:AT35"/>
    <mergeCell ref="AU35:AZ35"/>
    <mergeCell ref="BA35:BB35"/>
    <mergeCell ref="BC35:BD35"/>
    <mergeCell ref="AJ34:AN35"/>
    <mergeCell ref="BA37:BB37"/>
    <mergeCell ref="T37:Z37"/>
    <mergeCell ref="BC32:BD33"/>
    <mergeCell ref="A32:J32"/>
    <mergeCell ref="K32:M32"/>
    <mergeCell ref="N32:P32"/>
    <mergeCell ref="Q32:S32"/>
    <mergeCell ref="T32:AC32"/>
    <mergeCell ref="AD32:AG32"/>
    <mergeCell ref="A33:E34"/>
    <mergeCell ref="F33:I34"/>
    <mergeCell ref="J33:M34"/>
    <mergeCell ref="N33:S33"/>
    <mergeCell ref="T33:AC33"/>
    <mergeCell ref="AD33:AG33"/>
    <mergeCell ref="AH33:AK33"/>
    <mergeCell ref="AL33:AN33"/>
    <mergeCell ref="AH32:AK32"/>
    <mergeCell ref="AL32:AN32"/>
    <mergeCell ref="N34:P34"/>
    <mergeCell ref="Q34:S34"/>
    <mergeCell ref="T34:Z35"/>
    <mergeCell ref="AA34:AD35"/>
    <mergeCell ref="AE34:AI35"/>
    <mergeCell ref="A31:S31"/>
    <mergeCell ref="T31:AN31"/>
    <mergeCell ref="AO31:BJ31"/>
    <mergeCell ref="A30:I30"/>
    <mergeCell ref="J30:S30"/>
    <mergeCell ref="T30:Z30"/>
    <mergeCell ref="AA30:AC30"/>
    <mergeCell ref="AD30:AJ30"/>
    <mergeCell ref="AK30:AN30"/>
    <mergeCell ref="AO30:AS30"/>
    <mergeCell ref="AT30:AY30"/>
    <mergeCell ref="AZ30:BD30"/>
    <mergeCell ref="BE30:BJ30"/>
    <mergeCell ref="A14:BJ14"/>
    <mergeCell ref="A15:S15"/>
    <mergeCell ref="T15:AN15"/>
    <mergeCell ref="AO15:BJ15"/>
    <mergeCell ref="A16:S29"/>
    <mergeCell ref="T16:AN29"/>
    <mergeCell ref="AO16:BJ29"/>
    <mergeCell ref="BB13:BE13"/>
    <mergeCell ref="BF13:BJ13"/>
    <mergeCell ref="A5:L5"/>
    <mergeCell ref="M5:BJ5"/>
    <mergeCell ref="A6:L13"/>
    <mergeCell ref="M6:T6"/>
    <mergeCell ref="U6:AT6"/>
    <mergeCell ref="AU6:BC6"/>
    <mergeCell ref="BD6:BJ6"/>
    <mergeCell ref="M8:T8"/>
    <mergeCell ref="M12:T12"/>
    <mergeCell ref="U12:AK12"/>
    <mergeCell ref="AL12:AP12"/>
    <mergeCell ref="AQ12:AT12"/>
    <mergeCell ref="AU12:BD12"/>
    <mergeCell ref="BE12:BJ12"/>
    <mergeCell ref="M13:T13"/>
    <mergeCell ref="U13:Z13"/>
    <mergeCell ref="AA13:AI13"/>
    <mergeCell ref="AJ13:AM13"/>
    <mergeCell ref="AN13:AR13"/>
    <mergeCell ref="AS13:AV13"/>
    <mergeCell ref="AW13:BA13"/>
    <mergeCell ref="BC1:BJ1"/>
    <mergeCell ref="AX2:BB2"/>
    <mergeCell ref="BC2:BF2"/>
    <mergeCell ref="BG2:BJ2"/>
    <mergeCell ref="AX3:BB3"/>
    <mergeCell ref="BC3:BE3"/>
    <mergeCell ref="M11:T11"/>
    <mergeCell ref="U11:AC11"/>
    <mergeCell ref="AD11:AK11"/>
    <mergeCell ref="AL11:AT11"/>
    <mergeCell ref="AU11:BB11"/>
    <mergeCell ref="BC11:BJ11"/>
    <mergeCell ref="BA8:BJ8"/>
    <mergeCell ref="M9:BJ9"/>
    <mergeCell ref="BG3:BI3"/>
    <mergeCell ref="AX4:BB4"/>
    <mergeCell ref="BP54:BX54"/>
    <mergeCell ref="BP57:BX57"/>
    <mergeCell ref="BK40:BR40"/>
    <mergeCell ref="BK52:BR52"/>
    <mergeCell ref="BK6:BL6"/>
    <mergeCell ref="M7:AE7"/>
    <mergeCell ref="AF7:BJ7"/>
    <mergeCell ref="BK7:BL7"/>
    <mergeCell ref="BC4:BE4"/>
    <mergeCell ref="BG4:BI4"/>
    <mergeCell ref="M10:T10"/>
    <mergeCell ref="U10:Z10"/>
    <mergeCell ref="AA10:AM10"/>
    <mergeCell ref="AN10:AT10"/>
    <mergeCell ref="AU10:BC10"/>
    <mergeCell ref="BD10:BJ10"/>
    <mergeCell ref="U8:AC8"/>
    <mergeCell ref="AD8:AF8"/>
    <mergeCell ref="AG8:AM8"/>
    <mergeCell ref="AN8:AP8"/>
    <mergeCell ref="AQ8:AW8"/>
    <mergeCell ref="AX8:AZ8"/>
    <mergeCell ref="A1:AW4"/>
    <mergeCell ref="AX1:BB1"/>
    <mergeCell ref="AO32:AT33"/>
    <mergeCell ref="BS28:BU28"/>
    <mergeCell ref="BE32:BG33"/>
    <mergeCell ref="BH32:BJ33"/>
    <mergeCell ref="BC41:BG41"/>
    <mergeCell ref="BC42:BG42"/>
    <mergeCell ref="BH41:BJ41"/>
    <mergeCell ref="BH42:BJ42"/>
    <mergeCell ref="BE34:BG34"/>
    <mergeCell ref="BH34:BJ34"/>
    <mergeCell ref="BE35:BG35"/>
    <mergeCell ref="BE36:BG36"/>
    <mergeCell ref="BE37:BG37"/>
    <mergeCell ref="BE38:BG38"/>
    <mergeCell ref="BE39:BG39"/>
    <mergeCell ref="BE40:BG40"/>
    <mergeCell ref="BH35:BJ35"/>
    <mergeCell ref="BH36:BJ36"/>
    <mergeCell ref="BH37:BJ37"/>
    <mergeCell ref="BH38:BJ38"/>
    <mergeCell ref="BH39:BJ39"/>
    <mergeCell ref="BH40:BJ40"/>
    <mergeCell ref="AU32:AZ33"/>
    <mergeCell ref="BA32:BB33"/>
  </mergeCells>
  <conditionalFormatting sqref="I40">
    <cfRule type="cellIs" dxfId="30" priority="16" operator="notBetween">
      <formula>IF(BK4=1,100/$AL$33*0.79,IF(BK4=2,(2540)/$AL$33*0.79,""))</formula>
      <formula>IF(BK4=1,100.5/$AL$33*1.001,IF(BK4=2,(2553)/$AL$33*1.001,""))</formula>
    </cfRule>
  </conditionalFormatting>
  <conditionalFormatting sqref="I41">
    <cfRule type="cellIs" dxfId="29" priority="2" stopIfTrue="1" operator="lessThan">
      <formula>IF(BK4=1,126/($AL$33*1.001),IF(BK4=2,(3200)/($AL$33*1.001),""))</formula>
    </cfRule>
    <cfRule type="cellIs" dxfId="28" priority="7" operator="lessThan">
      <formula>4</formula>
    </cfRule>
  </conditionalFormatting>
  <conditionalFormatting sqref="AJ38">
    <cfRule type="cellIs" dxfId="26" priority="13" operator="equal">
      <formula>0.8</formula>
    </cfRule>
    <cfRule type="cellIs" dxfId="25" priority="14" operator="greaterThan">
      <formula>0.8</formula>
    </cfRule>
    <cfRule type="cellIs" dxfId="24" priority="15" operator="lessThan">
      <formula>0.8</formula>
    </cfRule>
  </conditionalFormatting>
  <conditionalFormatting sqref="AJ38:AN41">
    <cfRule type="cellIs" dxfId="23" priority="8" operator="greaterThan">
      <formula>1</formula>
    </cfRule>
  </conditionalFormatting>
  <conditionalFormatting sqref="AJ40:AN41">
    <cfRule type="cellIs" dxfId="22" priority="10" operator="lessThan">
      <formula>0.8</formula>
    </cfRule>
    <cfRule type="cellIs" dxfId="21" priority="11" operator="greaterThan">
      <formula>0.8</formula>
    </cfRule>
    <cfRule type="cellIs" dxfId="20" priority="12" operator="equal">
      <formula>0.8</formula>
    </cfRule>
  </conditionalFormatting>
  <conditionalFormatting sqref="BW39">
    <cfRule type="containsText" dxfId="19" priority="5" operator="containsText" text="FIX">
      <formula>NOT(ISERROR(SEARCH("FIX",BW39)))</formula>
    </cfRule>
  </conditionalFormatting>
  <conditionalFormatting sqref="BW51">
    <cfRule type="containsText" dxfId="18" priority="4" operator="containsText" text="FIX">
      <formula>NOT(ISERROR(SEARCH("FIX",BW51)))</formula>
    </cfRule>
  </conditionalFormatting>
  <dataValidations xWindow="1275" yWindow="413" count="42">
    <dataValidation allowBlank="1" showInputMessage="1" showErrorMessage="1" prompt="Complete Single Box Density (number of parts per box) if applicable" sqref="AA34:AD35" xr:uid="{63F8D872-5E92-4A7F-9D6D-6D5E852BEB9B}"/>
    <dataValidation allowBlank="1" showInputMessage="1" showErrorMessage="1" prompt="Weight_x000a_(MEASUREMENT UNITS AS SPECIFIED ON TOP OF PAGE)" sqref="F35:I36" xr:uid="{78700769-632D-40FD-819A-E9D12DDA2549}"/>
    <dataValidation type="list" errorStyle="warning" allowBlank="1" showInputMessage="1" showErrorMessage="1" error="If RED, stackability is not right." promptTitle="ENTER A DYNAMIC STACKING LEVEL" prompt="All unit  loads SHALL be capable of being stacked more than 80” (2,032mm) but no more than 100.5&quot; (2,553mm) in height. If value at cell is RED, stacking level is not acceptable. Form would NOT be approved. Revise packaging guidelines for more information." sqref="I40" xr:uid="{BBD8D7AB-7AA6-439E-AD18-02D78357E2E8}">
      <formula1>$A$82:$A$88</formula1>
    </dataValidation>
    <dataValidation type="list" allowBlank="1" showInputMessage="1" showErrorMessage="1" promptTitle="ENTER A STATIC STACKING LEVEL" prompt="All unit loads SHALL be capable of being stacked 4 high in storage AND to a height of 126&quot; (3,200mm)._x000a_If cell is RED, form would NOT be approved._x000a_Revise packaging guidelines for more information." sqref="I41" xr:uid="{8FB8661C-66AE-4519-ABD5-43F5969FD803}">
      <formula1>$A$82:$A$88</formula1>
    </dataValidation>
    <dataValidation type="list" allowBlank="1" showInputMessage="1" showErrorMessage="1" sqref="AN10:AT10" xr:uid="{F2052B5A-A0FA-489F-B209-2F8C545F3D47}">
      <formula1>$A$66:$A$76</formula1>
    </dataValidation>
    <dataValidation allowBlank="1" showInputMessage="1" showErrorMessage="1" prompt="Weight_x000a_(MAX WEIGHT ALLOWED: 15Kg / 35 lb)" sqref="Q35:S36" xr:uid="{B41A4BC4-C19B-413D-8171-FA5DE2BB09E0}"/>
    <dataValidation allowBlank="1" showInputMessage="1" showErrorMessage="1" prompt="Weight_x000a_(MEASURMENT UNITS AS SPECIFIED ON TOP OF PAGE)" sqref="Q37:S38" xr:uid="{7BF31C9E-D9CC-45F6-8084-A6F5F12D1D4C}"/>
    <dataValidation allowBlank="1" showInputMessage="1" showErrorMessage="1" prompt="(MEASUREMENT UNITS AS SPECIFIED ON TOP OF PAGE)" sqref="BE30:BJ30 AT30:AY30" xr:uid="{3F1A43BD-E518-45FA-83D7-ABD298AAE0F7}"/>
    <dataValidation allowBlank="1" showInputMessage="1" showErrorMessage="1" prompt="WIDTH_x000a_(MEASURMENT UNITS AS SPECIFIED ON TOP OF PAGE)" sqref="AW13:BA13" xr:uid="{4F160CCD-2307-42C8-90C3-9947CF238DBD}"/>
    <dataValidation allowBlank="1" showInputMessage="1" showErrorMessage="1" prompt="Do not list primary and secondary boxes and pallet." sqref="AO41" xr:uid="{75AFDDA3-21CC-498E-A54E-541C66C69530}"/>
    <dataValidation allowBlank="1" showInputMessage="1" showErrorMessage="1" prompt="Weight of pallet and secondary box_x000a_(MEASUREMENT UNITS AS SPECIFIED ON TOP OF PAGE)" sqref="F37:I38" xr:uid="{88DF52AA-0D32-4E9B-BC04-80FB631D5FBD}"/>
    <dataValidation allowBlank="1" showInputMessage="1" showErrorMessage="1" prompt="Example: Ford U22X, GM A1XX" sqref="BD10:BJ10" xr:uid="{AA4B07A5-ED56-4425-BE9F-9AA356388F13}"/>
    <dataValidation allowBlank="1" showInputMessage="1" showErrorMessage="1" prompt="Enter ZF Lifetec part number" sqref="U11:BJ11" xr:uid="{1D6136DF-DFB0-4593-9C5C-AF0B8AA98EA8}"/>
    <dataValidation allowBlank="1" showInputMessage="1" showErrorMessage="1" prompt="Example: Sep 15, 2024" sqref="AX4:BB4" xr:uid="{D2727AE9-7C37-4760-A5E8-593151D7C5C7}"/>
    <dataValidation allowBlank="1" showInputMessage="1" showErrorMessage="1" prompt=" 0 is original submission" sqref="AX2:BB2" xr:uid="{B6C39F37-C2A3-4139-AA62-04EC01AA667A}"/>
    <dataValidation allowBlank="1" showInputMessage="1" showErrorMessage="1" prompt="FOR EXAMPLE: 32 ECT / FLUTE C" sqref="J30:S30" xr:uid="{76140B3B-A4E2-46B7-9479-D76D0A399859}"/>
    <dataValidation allowBlank="1" showInputMessage="1" showErrorMessage="1" prompt="Enter an &quot;X&quot; for selection._x000a_If select mm, Kg must be selected too." sqref="BJ4" xr:uid="{AB338B23-B8F6-4C97-84EF-C19EABA864D3}"/>
    <dataValidation allowBlank="1" showInputMessage="1" showErrorMessage="1" prompt="Enter an &quot;X&quot; for selection._x000a_If select Kg, mm must be selected too." sqref="BJ3" xr:uid="{0F5764FB-0DE4-4F81-9FDE-E138661C541C}"/>
    <dataValidation allowBlank="1" showInputMessage="1" showErrorMessage="1" prompt="Enter an &quot;X&quot; for selection._x000a_If select Inches, Lbs must be selected too." sqref="BF4" xr:uid="{968CE2A7-05FE-454D-B80C-A08AEAB311EC}"/>
    <dataValidation allowBlank="1" showInputMessage="1" showErrorMessage="1" prompt="Enter an &quot;X&quot; for selection. _x000a_If select Lbs, Inches must be selected too." sqref="BF3" xr:uid="{2B3060AE-E147-43D8-8F7F-CFCDB32273B7}"/>
    <dataValidation allowBlank="1" showInputMessage="1" showErrorMessage="1" prompt="LENGTH_x000a_(MEASURMENT UNITS AS SPECIFIED ON TOP OF PAGE)_x000a_" sqref="AN13:AR13" xr:uid="{C638B7F9-D7D7-4960-B967-3FF285FEB723}"/>
    <dataValidation allowBlank="1" showInputMessage="1" showErrorMessage="1" prompt="WEIGHT_x000a_(MEASURMENT UNITS AS SPECIFIED ON TOP OF PAGE)_x000a_" sqref="U13:Z13" xr:uid="{AD58BF4E-84B0-4898-A7E5-791DE7A2B619}"/>
    <dataValidation type="list" allowBlank="1" showInputMessage="1" showErrorMessage="1" sqref="AQ12" xr:uid="{AF830ADF-1254-41D1-B10F-73E142902C90}">
      <formula1>$A$57:$A$60</formula1>
    </dataValidation>
    <dataValidation allowBlank="1" showInputMessage="1" showErrorMessage="1" prompt="PHOTO NOT TO EXCEED 300 Kb" sqref="A5 A6:L13 A16:BJ29" xr:uid="{D1CA3AFB-A5E4-4CDA-A807-D71143B6CEBE}"/>
    <dataValidation type="list" allowBlank="1" showInputMessage="1" showErrorMessage="1" sqref="U10" xr:uid="{42087D26-4CBB-4100-AED0-694CCA4E5224}">
      <formula1>$A$62:$A$64</formula1>
    </dataValidation>
    <dataValidation allowBlank="1" showInputMessage="1" showErrorMessage="1" prompt="OVERALL UNIT LOAD HEIGHT (H)_x000a_MAX HEIGHT ALLOWED: 50&quot; (1,270mm)" sqref="AL33:AN33" xr:uid="{C355FF78-A79B-4C71-BC3F-9A744B7831DD}"/>
    <dataValidation allowBlank="1" showInputMessage="1" showErrorMessage="1" prompt="OVERALL UNIT LOAD WIDTH (W)" sqref="AH33:AK33" xr:uid="{E30EB64A-E9CA-45E3-92D8-749BB20CA456}"/>
    <dataValidation allowBlank="1" showInputMessage="1" showErrorMessage="1" prompt="OVERALL UNIT LOAD LENGTH (L)" sqref="AD33:AG33" xr:uid="{0780253A-ECA5-4D2B-BF3A-954672CD4182}"/>
    <dataValidation allowBlank="1" showInputMessage="1" showErrorMessage="1" prompt="PALLET HEIGHT (H)" sqref="AL32:AN32" xr:uid="{4DD20129-F12A-46B9-A502-6CDB614130DF}"/>
    <dataValidation allowBlank="1" showInputMessage="1" showErrorMessage="1" prompt="PALLET  WIDTH (W)" sqref="AH32:AK32" xr:uid="{E7EC3D97-57E9-4EE9-8E45-792444CBF81B}"/>
    <dataValidation allowBlank="1" showInputMessage="1" showErrorMessage="1" prompt="PALLET LENGTH (L)" sqref="AD32:AG32" xr:uid="{0EE980C2-E846-41F7-A15B-97EB98A741B1}"/>
    <dataValidation allowBlank="1" showInputMessage="1" showErrorMessage="1" prompt="SINGLE BOX HEIGHT (H)" sqref="Q32:S32" xr:uid="{71F8A2F1-B1E9-480C-8D18-21EEEA4E0A74}"/>
    <dataValidation allowBlank="1" showInputMessage="1" showErrorMessage="1" prompt="SINGLE BOX WIDTH (W)" sqref="N32:P32" xr:uid="{5020265B-7379-45F6-8020-32E2DD071DE6}"/>
    <dataValidation allowBlank="1" showInputMessage="1" showErrorMessage="1" prompt="SINGLE BOX LENGTH (L)_x000a_" sqref="K32:M32" xr:uid="{82E8BE3A-1F7D-414C-9F57-9AE37F560C05}"/>
    <dataValidation allowBlank="1" showInputMessage="1" showErrorMessage="1" prompt="HEIGHT_x000a_(MEASURMENT UNITS AS SPECIFIED ON TOP OF PAGE)" sqref="BF13:BJ13" xr:uid="{B2F7FC96-5B62-4B6D-A79E-73F4A2FD5364}"/>
    <dataValidation allowBlank="1" showInputMessage="1" showErrorMessage="1" prompt="Enter weight per single unit" sqref="BC34:BD40" xr:uid="{EAA37D72-C330-4A55-831D-4EF047D1D6C3}"/>
    <dataValidation allowBlank="1" showInputMessage="1" showErrorMessage="1" prompt="Enter total quantity per unit load" sqref="BA34:BB40" xr:uid="{CE51DDD0-2E01-436F-8028-06F5174B92CC}"/>
    <dataValidation allowBlank="1" showInputMessage="1" showErrorMessage="1" prompt="Weight" sqref="N35:P38" xr:uid="{F914350F-39C2-4491-A37B-A950B8999577}"/>
    <dataValidation allowBlank="1" showInputMessage="1" showErrorMessage="1" prompt="Complete Unit Load Density (number of parts per Unit Load)" sqref="AJ34" xr:uid="{FD2F47C2-A942-4CB0-9F89-4F60EAA9CA95}"/>
    <dataValidation allowBlank="1" showErrorMessage="1" sqref="BC41:BJ42 BH34:BJ40" xr:uid="{EECFC5AD-EB11-48BB-A32D-B6C7EA2E23BD}"/>
    <dataValidation allowBlank="1" showInputMessage="1" showErrorMessage="1" prompt="Piece price per pkg component " sqref="BE34:BG40" xr:uid="{B1BBD35A-6A42-448D-BA23-D26BD10DCC0C}"/>
    <dataValidation allowBlank="1" showErrorMessage="1" prompt="Do not list primary and secondary boxes and pallet." sqref="AO34:AT40" xr:uid="{FFA93ED4-36DF-4422-AF24-A4A8C955A722}"/>
  </dataValidations>
  <printOptions horizontalCentered="1" verticalCentered="1"/>
  <pageMargins left="0.25" right="0.25" top="0.75" bottom="0.75" header="0.3" footer="0.3"/>
  <pageSetup scale="86" orientation="landscape" r:id="rId1"/>
  <headerFooter>
    <oddHeader>&amp;R&amp;"Calibri"&amp;12&amp;K000000 Internal&amp;1#_x000D_</oddHeader>
  </headerFooter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56</xdr:col>
                    <xdr:colOff>30480</xdr:colOff>
                    <xdr:row>10</xdr:row>
                    <xdr:rowOff>114300</xdr:rowOff>
                  </from>
                  <to>
                    <xdr:col>58</xdr:col>
                    <xdr:colOff>121920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36</xdr:col>
                    <xdr:colOff>121920</xdr:colOff>
                    <xdr:row>44</xdr:row>
                    <xdr:rowOff>106680</xdr:rowOff>
                  </from>
                  <to>
                    <xdr:col>43</xdr:col>
                    <xdr:colOff>38100</xdr:colOff>
                    <xdr:row>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36</xdr:col>
                    <xdr:colOff>121920</xdr:colOff>
                    <xdr:row>45</xdr:row>
                    <xdr:rowOff>106680</xdr:rowOff>
                  </from>
                  <to>
                    <xdr:col>43</xdr:col>
                    <xdr:colOff>121920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locked="0" defaultSize="0" autoFill="0" autoLine="0" autoPict="0">
                <anchor moveWithCells="1">
                  <from>
                    <xdr:col>29</xdr:col>
                    <xdr:colOff>121920</xdr:colOff>
                    <xdr:row>43</xdr:row>
                    <xdr:rowOff>114300</xdr:rowOff>
                  </from>
                  <to>
                    <xdr:col>36</xdr:col>
                    <xdr:colOff>30480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>
                  <from>
                    <xdr:col>29</xdr:col>
                    <xdr:colOff>121920</xdr:colOff>
                    <xdr:row>44</xdr:row>
                    <xdr:rowOff>106680</xdr:rowOff>
                  </from>
                  <to>
                    <xdr:col>36</xdr:col>
                    <xdr:colOff>121920</xdr:colOff>
                    <xdr:row>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>
                  <from>
                    <xdr:col>29</xdr:col>
                    <xdr:colOff>121920</xdr:colOff>
                    <xdr:row>45</xdr:row>
                    <xdr:rowOff>106680</xdr:rowOff>
                  </from>
                  <to>
                    <xdr:col>37</xdr:col>
                    <xdr:colOff>68580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>
                  <from>
                    <xdr:col>59</xdr:col>
                    <xdr:colOff>0</xdr:colOff>
                    <xdr:row>10</xdr:row>
                    <xdr:rowOff>114300</xdr:rowOff>
                  </from>
                  <to>
                    <xdr:col>61</xdr:col>
                    <xdr:colOff>106680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locked="0" defaultSize="0" autoFill="0" autoLine="0" autoPict="0">
                <anchor moveWithCells="1">
                  <from>
                    <xdr:col>36</xdr:col>
                    <xdr:colOff>121920</xdr:colOff>
                    <xdr:row>43</xdr:row>
                    <xdr:rowOff>114300</xdr:rowOff>
                  </from>
                  <to>
                    <xdr:col>42</xdr:col>
                    <xdr:colOff>83820</xdr:colOff>
                    <xdr:row>45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C0A8A96A-CC92-4AAF-8B37-30C68774261D}">
            <xm:f>NOT(ISERROR(SEARCH($J$40,J40)))</xm:f>
            <xm:f>$J$40</xm:f>
            <x14:dxf>
              <fill>
                <patternFill>
                  <bgColor rgb="FFFFFF00"/>
                </patternFill>
              </fill>
            </x14:dxf>
          </x14:cfRule>
          <xm:sqref>J40:S42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49"/>
  <sheetViews>
    <sheetView showGridLines="0" topLeftCell="A30" zoomScaleNormal="100" zoomScaleSheetLayoutView="145" workbookViewId="0">
      <selection activeCell="AS51" sqref="AS51"/>
    </sheetView>
  </sheetViews>
  <sheetFormatPr defaultRowHeight="15" x14ac:dyDescent="0.25"/>
  <cols>
    <col min="1" max="14" width="1.90625" customWidth="1"/>
    <col min="15" max="15" width="2.6328125" customWidth="1"/>
    <col min="16" max="16" width="2.08984375" customWidth="1"/>
    <col min="17" max="18" width="1.90625" customWidth="1"/>
    <col min="19" max="19" width="3.08984375" customWidth="1"/>
    <col min="20" max="39" width="1.90625" customWidth="1"/>
    <col min="40" max="40" width="2.36328125" customWidth="1"/>
    <col min="41" max="61" width="1.90625" customWidth="1"/>
    <col min="62" max="62" width="3.6328125" customWidth="1"/>
    <col min="63" max="126" width="1.90625" customWidth="1"/>
  </cols>
  <sheetData>
    <row r="1" spans="1:119" ht="10.5" customHeight="1" x14ac:dyDescent="0.6">
      <c r="A1" s="402" t="s">
        <v>236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7" t="s">
        <v>100</v>
      </c>
      <c r="AY1" s="228"/>
      <c r="AZ1" s="228"/>
      <c r="BA1" s="228"/>
      <c r="BB1" s="229"/>
      <c r="BC1" s="388" t="s">
        <v>65</v>
      </c>
      <c r="BD1" s="230"/>
      <c r="BE1" s="230"/>
      <c r="BF1" s="230"/>
      <c r="BG1" s="230"/>
      <c r="BH1" s="230"/>
      <c r="BI1" s="230"/>
      <c r="BJ1" s="231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ht="10.5" customHeight="1" thickBot="1" x14ac:dyDescent="0.6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32">
        <f>'Supplier Pkg Form v.7'!AX2:BB2</f>
        <v>0</v>
      </c>
      <c r="AY2" s="233"/>
      <c r="AZ2" s="233"/>
      <c r="BA2" s="233"/>
      <c r="BB2" s="234"/>
      <c r="BC2" s="389" t="s">
        <v>70</v>
      </c>
      <c r="BD2" s="236"/>
      <c r="BE2" s="236"/>
      <c r="BF2" s="237"/>
      <c r="BG2" s="390" t="s">
        <v>71</v>
      </c>
      <c r="BH2" s="390"/>
      <c r="BI2" s="390"/>
      <c r="BJ2" s="391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1.25" customHeight="1" thickBot="1" x14ac:dyDescent="0.6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39" t="s">
        <v>27</v>
      </c>
      <c r="AY3" s="240"/>
      <c r="AZ3" s="240"/>
      <c r="BA3" s="240"/>
      <c r="BB3" s="241"/>
      <c r="BC3" s="392" t="s">
        <v>66</v>
      </c>
      <c r="BD3" s="243"/>
      <c r="BE3" s="244"/>
      <c r="BF3" s="25" t="s">
        <v>72</v>
      </c>
      <c r="BG3" s="393" t="s">
        <v>67</v>
      </c>
      <c r="BH3" s="394"/>
      <c r="BI3" s="395"/>
      <c r="BJ3" s="2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thickBot="1" x14ac:dyDescent="0.65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404"/>
      <c r="AX4" s="263" t="str">
        <f>IF('Supplier Pkg Form v.7'!AX4:BB4=0,"",('Supplier Pkg Form v.7'!AX4:BB4))</f>
        <v/>
      </c>
      <c r="AY4" s="264"/>
      <c r="AZ4" s="264"/>
      <c r="BA4" s="264"/>
      <c r="BB4" s="265"/>
      <c r="BC4" s="396" t="s">
        <v>68</v>
      </c>
      <c r="BD4" s="397"/>
      <c r="BE4" s="398"/>
      <c r="BF4" s="31" t="s">
        <v>72</v>
      </c>
      <c r="BG4" s="399" t="s">
        <v>69</v>
      </c>
      <c r="BH4" s="400"/>
      <c r="BI4" s="401"/>
      <c r="BJ4" s="2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5.9" customHeight="1" x14ac:dyDescent="0.3">
      <c r="A5" s="266" t="s">
        <v>62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8"/>
      <c r="M5" s="269" t="s">
        <v>30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1"/>
      <c r="BM5" s="1"/>
      <c r="BN5" s="1"/>
      <c r="BO5" s="1"/>
      <c r="BP5" s="1"/>
      <c r="BQ5" s="1"/>
      <c r="BR5" s="1"/>
      <c r="BS5" s="1"/>
      <c r="BT5" s="1"/>
      <c r="BU5" s="1"/>
    </row>
    <row r="6" spans="1:119" ht="12" customHeight="1" x14ac:dyDescent="0.25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199" t="s">
        <v>0</v>
      </c>
      <c r="N6" s="200"/>
      <c r="O6" s="200"/>
      <c r="P6" s="200"/>
      <c r="Q6" s="200"/>
      <c r="R6" s="200"/>
      <c r="S6" s="200"/>
      <c r="T6" s="201"/>
      <c r="U6" s="203" t="str">
        <f>IF('Supplier Pkg Form v.7'!U6:AT6=0,"",'Supplier Pkg Form v.7'!U6:AT6)</f>
        <v/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4"/>
      <c r="AU6" s="211" t="s">
        <v>1</v>
      </c>
      <c r="AV6" s="200"/>
      <c r="AW6" s="200"/>
      <c r="AX6" s="200"/>
      <c r="AY6" s="200"/>
      <c r="AZ6" s="200"/>
      <c r="BA6" s="200"/>
      <c r="BB6" s="200"/>
      <c r="BC6" s="201"/>
      <c r="BD6" s="212" t="str">
        <f>IF('Supplier Pkg Form v.7'!BD6:BJ6=0,"",'Supplier Pkg Form v.7'!BD6:BJ6)</f>
        <v/>
      </c>
      <c r="BE6" s="212"/>
      <c r="BF6" s="212"/>
      <c r="BG6" s="212"/>
      <c r="BH6" s="212"/>
      <c r="BI6" s="212"/>
      <c r="BJ6" s="213"/>
      <c r="BK6" s="405"/>
      <c r="BL6" s="406"/>
      <c r="BM6" s="1"/>
      <c r="BN6" s="1"/>
      <c r="BO6" s="405"/>
      <c r="BP6" s="405"/>
      <c r="BQ6" s="405"/>
      <c r="BR6" s="1"/>
      <c r="BS6" s="1"/>
      <c r="BT6" s="1"/>
      <c r="BU6" s="1"/>
    </row>
    <row r="7" spans="1:119" ht="12" customHeight="1" x14ac:dyDescent="0.25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7"/>
      <c r="M7" s="191" t="s">
        <v>74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F7" s="194" t="str">
        <f>IF('Supplier Pkg Form v.7'!AF7:BJ7=0,"",'Supplier Pkg Form v.7'!AF7:BJ7)</f>
        <v/>
      </c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5"/>
      <c r="BK7" s="405"/>
      <c r="BL7" s="406"/>
      <c r="BM7" s="1"/>
      <c r="BN7" s="1"/>
      <c r="BO7" s="405"/>
      <c r="BP7" s="405"/>
      <c r="BQ7" s="405"/>
      <c r="BR7" s="1"/>
      <c r="BS7" s="1"/>
      <c r="BT7" s="1"/>
      <c r="BU7" s="1"/>
    </row>
    <row r="8" spans="1:119" ht="12" customHeight="1" thickBot="1" x14ac:dyDescent="0.3">
      <c r="A8" s="275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7"/>
      <c r="M8" s="281" t="s">
        <v>2</v>
      </c>
      <c r="N8" s="217"/>
      <c r="O8" s="217"/>
      <c r="P8" s="217"/>
      <c r="Q8" s="217"/>
      <c r="R8" s="217"/>
      <c r="S8" s="217"/>
      <c r="T8" s="218"/>
      <c r="U8" s="214" t="str">
        <f>IF('Supplier Pkg Form v.7'!U8:AC8=0,"",'Supplier Pkg Form v.7'!U8:AC8)</f>
        <v/>
      </c>
      <c r="V8" s="215"/>
      <c r="W8" s="215"/>
      <c r="X8" s="215"/>
      <c r="Y8" s="215"/>
      <c r="Z8" s="215"/>
      <c r="AA8" s="215"/>
      <c r="AB8" s="215"/>
      <c r="AC8" s="215"/>
      <c r="AD8" s="216" t="s">
        <v>75</v>
      </c>
      <c r="AE8" s="217"/>
      <c r="AF8" s="218"/>
      <c r="AG8" s="214" t="str">
        <f>IF('Supplier Pkg Form v.7'!AG8:AM8=0,"",'Supplier Pkg Form v.7'!AG8:AM8)</f>
        <v/>
      </c>
      <c r="AH8" s="215"/>
      <c r="AI8" s="215"/>
      <c r="AJ8" s="215"/>
      <c r="AK8" s="215"/>
      <c r="AL8" s="215"/>
      <c r="AM8" s="219"/>
      <c r="AN8" s="220" t="s">
        <v>31</v>
      </c>
      <c r="AO8" s="221"/>
      <c r="AP8" s="222"/>
      <c r="AQ8" s="214" t="str">
        <f>IF('Supplier Pkg Form v.7'!AQ8:AW8=0,"",'Supplier Pkg Form v.7'!AQ8:AW8)</f>
        <v/>
      </c>
      <c r="AR8" s="215"/>
      <c r="AS8" s="215"/>
      <c r="AT8" s="215"/>
      <c r="AU8" s="215"/>
      <c r="AV8" s="215"/>
      <c r="AW8" s="219"/>
      <c r="AX8" s="216" t="s">
        <v>76</v>
      </c>
      <c r="AY8" s="217"/>
      <c r="AZ8" s="218"/>
      <c r="BA8" s="257" t="str">
        <f>IF('Supplier Pkg Form v.7'!BA8:BJ8=0,"",'Supplier Pkg Form v.7'!BA8:BJ8)</f>
        <v/>
      </c>
      <c r="BB8" s="258"/>
      <c r="BC8" s="258"/>
      <c r="BD8" s="258"/>
      <c r="BE8" s="258"/>
      <c r="BF8" s="258"/>
      <c r="BG8" s="258"/>
      <c r="BH8" s="258"/>
      <c r="BI8" s="258"/>
      <c r="BJ8" s="259"/>
      <c r="BL8" s="45"/>
      <c r="BM8" s="46"/>
      <c r="BN8" s="46"/>
      <c r="BO8" s="46"/>
      <c r="BP8" s="46" t="s">
        <v>139</v>
      </c>
      <c r="BQ8" s="46"/>
      <c r="BR8" s="46"/>
      <c r="BS8" s="46"/>
      <c r="BT8" s="46"/>
      <c r="BU8" s="46"/>
      <c r="BV8" s="45"/>
      <c r="BW8" s="45"/>
      <c r="BX8" s="45"/>
      <c r="BY8" s="45"/>
      <c r="BZ8" s="45"/>
      <c r="CA8" s="45"/>
      <c r="CB8" s="7"/>
    </row>
    <row r="9" spans="1:119" ht="15.9" customHeight="1" x14ac:dyDescent="0.3">
      <c r="A9" s="275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7"/>
      <c r="M9" s="260" t="s">
        <v>32</v>
      </c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2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7"/>
    </row>
    <row r="10" spans="1:119" ht="12" customHeight="1" x14ac:dyDescent="0.3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  <c r="M10" s="410" t="s">
        <v>173</v>
      </c>
      <c r="N10" s="411"/>
      <c r="O10" s="411"/>
      <c r="P10" s="411"/>
      <c r="Q10" s="411"/>
      <c r="R10" s="411"/>
      <c r="S10" s="411"/>
      <c r="T10" s="412"/>
      <c r="U10" s="202">
        <f>'Supplier Pkg Form v.7'!U10:Z10</f>
        <v>0</v>
      </c>
      <c r="V10" s="203"/>
      <c r="W10" s="203"/>
      <c r="X10" s="203"/>
      <c r="Y10" s="203"/>
      <c r="Z10" s="204"/>
      <c r="AA10" s="205" t="s">
        <v>172</v>
      </c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7"/>
      <c r="AN10" s="208">
        <f>'Supplier Pkg Form v.7'!AN10:AT10</f>
        <v>0</v>
      </c>
      <c r="AO10" s="209"/>
      <c r="AP10" s="209"/>
      <c r="AQ10" s="209"/>
      <c r="AR10" s="209"/>
      <c r="AS10" s="209"/>
      <c r="AT10" s="210"/>
      <c r="AU10" s="211" t="s">
        <v>3</v>
      </c>
      <c r="AV10" s="200"/>
      <c r="AW10" s="200"/>
      <c r="AX10" s="200"/>
      <c r="AY10" s="200"/>
      <c r="AZ10" s="200"/>
      <c r="BA10" s="200"/>
      <c r="BB10" s="200"/>
      <c r="BC10" s="201"/>
      <c r="BD10" s="212" t="str">
        <f>IF('Supplier Pkg Form v.7'!BD10:BJ10=0,"",'Supplier Pkg Form v.7'!BD10:BJ10)</f>
        <v/>
      </c>
      <c r="BE10" s="212"/>
      <c r="BF10" s="212"/>
      <c r="BG10" s="212"/>
      <c r="BH10" s="212"/>
      <c r="BI10" s="212"/>
      <c r="BJ10" s="213"/>
      <c r="BL10" s="45"/>
      <c r="BM10" s="45"/>
      <c r="BN10" s="45"/>
      <c r="BO10" s="45"/>
      <c r="BP10" s="45" t="s">
        <v>140</v>
      </c>
      <c r="BQ10" s="45"/>
      <c r="BR10" s="45"/>
      <c r="BS10" s="47"/>
      <c r="BT10" s="45"/>
      <c r="BU10" s="45"/>
      <c r="BV10" s="45"/>
      <c r="BW10" s="45"/>
      <c r="BX10" s="45"/>
      <c r="BY10" s="45"/>
      <c r="BZ10" s="45"/>
      <c r="CA10" s="45"/>
      <c r="CB10" s="7"/>
    </row>
    <row r="11" spans="1:119" ht="12" customHeight="1" x14ac:dyDescent="0.25">
      <c r="A11" s="275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7"/>
      <c r="M11" s="407" t="s">
        <v>174</v>
      </c>
      <c r="N11" s="408"/>
      <c r="O11" s="408"/>
      <c r="P11" s="408"/>
      <c r="Q11" s="408"/>
      <c r="R11" s="408"/>
      <c r="S11" s="408"/>
      <c r="T11" s="408"/>
      <c r="U11" s="248" t="str">
        <f>IF('Supplier Pkg Form v.7'!U11:AC11=0,"",'Supplier Pkg Form v.7'!U11:AC11)</f>
        <v/>
      </c>
      <c r="V11" s="249"/>
      <c r="W11" s="249"/>
      <c r="X11" s="249"/>
      <c r="Y11" s="249"/>
      <c r="Z11" s="249"/>
      <c r="AA11" s="249"/>
      <c r="AB11" s="249"/>
      <c r="AC11" s="250"/>
      <c r="AD11" s="248" t="str">
        <f>IF('Supplier Pkg Form v.7'!AD11:AK11=0,"",'Supplier Pkg Form v.7'!AD11:AK11)</f>
        <v/>
      </c>
      <c r="AE11" s="249"/>
      <c r="AF11" s="249"/>
      <c r="AG11" s="249"/>
      <c r="AH11" s="249"/>
      <c r="AI11" s="249"/>
      <c r="AJ11" s="249"/>
      <c r="AK11" s="250"/>
      <c r="AL11" s="248" t="str">
        <f>IF('Supplier Pkg Form v.7'!AL11:AT11=0,"",'Supplier Pkg Form v.7'!AL11:AT11)</f>
        <v/>
      </c>
      <c r="AM11" s="249"/>
      <c r="AN11" s="249"/>
      <c r="AO11" s="249"/>
      <c r="AP11" s="249"/>
      <c r="AQ11" s="249"/>
      <c r="AR11" s="249"/>
      <c r="AS11" s="249"/>
      <c r="AT11" s="250"/>
      <c r="AU11" s="248" t="str">
        <f>IF('Supplier Pkg Form v.7'!AU11:BB11=0,"",'Supplier Pkg Form v.7'!AU11:BB11)</f>
        <v/>
      </c>
      <c r="AV11" s="249"/>
      <c r="AW11" s="249"/>
      <c r="AX11" s="249"/>
      <c r="AY11" s="249"/>
      <c r="AZ11" s="249"/>
      <c r="BA11" s="249"/>
      <c r="BB11" s="250"/>
      <c r="BC11" s="248" t="str">
        <f>IF('Supplier Pkg Form v.7'!BC11:BJ11=0,"",'Supplier Pkg Form v.7'!BC11:BJ11)</f>
        <v/>
      </c>
      <c r="BD11" s="249"/>
      <c r="BE11" s="249"/>
      <c r="BF11" s="253"/>
      <c r="BG11" s="249"/>
      <c r="BH11" s="249"/>
      <c r="BI11" s="249"/>
      <c r="BJ11" s="409"/>
      <c r="BL11" s="45"/>
      <c r="BM11" s="45"/>
      <c r="BN11" s="45"/>
      <c r="BO11" s="45"/>
      <c r="BP11" s="45" t="s">
        <v>154</v>
      </c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7"/>
    </row>
    <row r="12" spans="1:119" ht="12" customHeight="1" x14ac:dyDescent="0.25">
      <c r="A12" s="275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7"/>
      <c r="M12" s="282" t="s">
        <v>4</v>
      </c>
      <c r="N12" s="162"/>
      <c r="O12" s="162"/>
      <c r="P12" s="162"/>
      <c r="Q12" s="162"/>
      <c r="R12" s="162"/>
      <c r="S12" s="162"/>
      <c r="T12" s="162"/>
      <c r="U12" s="233" t="str">
        <f>IF('Supplier Pkg Form v.7'!U12:AK12=0,"",'Supplier Pkg Form v.7'!U12:AK12)</f>
        <v/>
      </c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83" t="s">
        <v>12</v>
      </c>
      <c r="AM12" s="283"/>
      <c r="AN12" s="283"/>
      <c r="AO12" s="283"/>
      <c r="AP12" s="283"/>
      <c r="AQ12" s="212">
        <f>'Supplier Pkg Form v.7'!AQ12:AT12</f>
        <v>0</v>
      </c>
      <c r="AR12" s="212"/>
      <c r="AS12" s="212"/>
      <c r="AT12" s="212"/>
      <c r="AU12" s="284" t="s">
        <v>97</v>
      </c>
      <c r="AV12" s="285"/>
      <c r="AW12" s="285"/>
      <c r="AX12" s="285"/>
      <c r="AY12" s="285"/>
      <c r="AZ12" s="285"/>
      <c r="BA12" s="285"/>
      <c r="BB12" s="285"/>
      <c r="BC12" s="285"/>
      <c r="BD12" s="285"/>
      <c r="BE12" s="29"/>
      <c r="BF12" s="28"/>
      <c r="BG12" s="29"/>
      <c r="BH12" s="29"/>
      <c r="BI12" s="29"/>
      <c r="BJ12" s="30" t="e">
        <f>IF(#REF!=0,"",#REF!)</f>
        <v>#REF!</v>
      </c>
      <c r="BL12" s="413"/>
      <c r="BM12" s="413"/>
      <c r="BN12" s="413"/>
      <c r="BO12" s="413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7"/>
    </row>
    <row r="13" spans="1:119" ht="12" customHeight="1" thickBot="1" x14ac:dyDescent="0.3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80"/>
      <c r="M13" s="414" t="s">
        <v>77</v>
      </c>
      <c r="N13" s="415"/>
      <c r="O13" s="415"/>
      <c r="P13" s="415"/>
      <c r="Q13" s="415"/>
      <c r="R13" s="415"/>
      <c r="S13" s="415"/>
      <c r="T13" s="415"/>
      <c r="U13" s="416">
        <f>IF('Supplier Pkg Form v.7'!BF3=0,'Supplier Pkg Form v.7'!U13*2.2,'Supplier Pkg Form v.7'!U13)</f>
        <v>0</v>
      </c>
      <c r="V13" s="416"/>
      <c r="W13" s="416"/>
      <c r="X13" s="416"/>
      <c r="Y13" s="416"/>
      <c r="Z13" s="416"/>
      <c r="AA13" s="415" t="s">
        <v>80</v>
      </c>
      <c r="AB13" s="415"/>
      <c r="AC13" s="415"/>
      <c r="AD13" s="415"/>
      <c r="AE13" s="415"/>
      <c r="AF13" s="415"/>
      <c r="AG13" s="415"/>
      <c r="AH13" s="415"/>
      <c r="AI13" s="417"/>
      <c r="AJ13" s="408" t="s">
        <v>78</v>
      </c>
      <c r="AK13" s="408"/>
      <c r="AL13" s="408"/>
      <c r="AM13" s="418"/>
      <c r="AN13" s="419">
        <f>IF('Supplier Pkg Form v.7'!BF4=0,'Supplier Pkg Form v.7'!AN13/25.4,('Supplier Pkg Form v.7'!AN13))</f>
        <v>0</v>
      </c>
      <c r="AO13" s="419"/>
      <c r="AP13" s="419"/>
      <c r="AQ13" s="419"/>
      <c r="AR13" s="419"/>
      <c r="AS13" s="417" t="s">
        <v>79</v>
      </c>
      <c r="AT13" s="408"/>
      <c r="AU13" s="408"/>
      <c r="AV13" s="418"/>
      <c r="AW13" s="419">
        <f>IF('Supplier Pkg Form v.7'!BF4=0,'Supplier Pkg Form v.7'!AW13/25.4,('Supplier Pkg Form v.7'!AW13))</f>
        <v>0</v>
      </c>
      <c r="AX13" s="419"/>
      <c r="AY13" s="419"/>
      <c r="AZ13" s="419"/>
      <c r="BA13" s="419"/>
      <c r="BB13" s="417" t="s">
        <v>81</v>
      </c>
      <c r="BC13" s="408"/>
      <c r="BD13" s="408"/>
      <c r="BE13" s="418"/>
      <c r="BF13" s="420">
        <f>IF('Supplier Pkg Form v.7'!BF4=0,'Supplier Pkg Form v.7'!BF13/25.4,('Supplier Pkg Form v.7'!BF13))</f>
        <v>0</v>
      </c>
      <c r="BG13" s="419"/>
      <c r="BH13" s="419"/>
      <c r="BI13" s="419"/>
      <c r="BJ13" s="421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7"/>
    </row>
    <row r="14" spans="1:119" ht="15.9" customHeight="1" x14ac:dyDescent="0.3">
      <c r="A14" s="295" t="s">
        <v>33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7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7"/>
    </row>
    <row r="15" spans="1:119" ht="12" customHeight="1" x14ac:dyDescent="0.25">
      <c r="A15" s="298" t="s">
        <v>82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 t="s">
        <v>86</v>
      </c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 t="s">
        <v>38</v>
      </c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300"/>
      <c r="BL15" s="45"/>
      <c r="BM15" s="45"/>
      <c r="BN15" s="45"/>
      <c r="BO15" s="45"/>
      <c r="BP15" s="45"/>
      <c r="BQ15" s="45"/>
      <c r="BR15" s="45" t="s">
        <v>144</v>
      </c>
      <c r="BS15" s="45"/>
      <c r="BT15" s="45"/>
      <c r="BU15" s="45"/>
      <c r="BV15" s="45"/>
      <c r="BW15" s="45"/>
      <c r="BX15" s="45"/>
      <c r="BY15" s="45"/>
      <c r="BZ15" s="45"/>
      <c r="CA15" s="45"/>
      <c r="CB15" s="7"/>
    </row>
    <row r="16" spans="1:119" ht="12" customHeight="1" x14ac:dyDescent="0.25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3"/>
      <c r="BL16" s="45"/>
      <c r="BM16" s="45"/>
      <c r="BN16" s="45"/>
      <c r="BO16" s="45"/>
      <c r="BP16" s="45"/>
      <c r="BQ16" s="45"/>
      <c r="BR16" s="48" t="s">
        <v>68</v>
      </c>
      <c r="BS16" s="45" t="s">
        <v>16</v>
      </c>
      <c r="BT16" s="45" t="s">
        <v>17</v>
      </c>
      <c r="BU16" s="54" t="s">
        <v>53</v>
      </c>
      <c r="BV16" s="45" t="s">
        <v>150</v>
      </c>
      <c r="BW16" s="45"/>
      <c r="BX16" s="45"/>
      <c r="BY16" s="45"/>
      <c r="BZ16" s="45"/>
      <c r="CA16" s="45"/>
      <c r="CB16" s="7"/>
    </row>
    <row r="17" spans="1:81" ht="15.9" customHeight="1" x14ac:dyDescent="0.2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3"/>
      <c r="BL17" s="45"/>
      <c r="BM17" s="45"/>
      <c r="BN17" s="45"/>
      <c r="BO17" s="45"/>
      <c r="BP17" s="45"/>
      <c r="BQ17" s="45"/>
      <c r="BR17" s="48" t="s">
        <v>141</v>
      </c>
      <c r="BS17" s="57">
        <f>52*12</f>
        <v>624</v>
      </c>
      <c r="BT17" s="58">
        <v>90</v>
      </c>
      <c r="BU17" s="55">
        <v>104</v>
      </c>
      <c r="BV17" s="56">
        <f>BS17*BT17*BU17</f>
        <v>5840640</v>
      </c>
      <c r="BW17" s="45"/>
      <c r="BX17" s="45"/>
      <c r="BY17" s="45"/>
      <c r="BZ17" s="45"/>
      <c r="CA17" s="45"/>
      <c r="CB17" s="7"/>
    </row>
    <row r="18" spans="1:81" ht="12" customHeight="1" x14ac:dyDescent="0.25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3"/>
      <c r="BL18" s="45"/>
      <c r="BM18" s="45"/>
      <c r="BN18" s="45"/>
      <c r="BO18" s="45"/>
      <c r="BP18" s="45"/>
      <c r="BQ18" s="45"/>
      <c r="BR18" s="48" t="s">
        <v>142</v>
      </c>
      <c r="BS18" s="57">
        <v>470</v>
      </c>
      <c r="BT18" s="58">
        <v>90</v>
      </c>
      <c r="BU18" s="53">
        <v>104</v>
      </c>
      <c r="BV18" s="56">
        <f>BS18*BT18*BU18</f>
        <v>4399200</v>
      </c>
      <c r="BW18" s="45"/>
      <c r="BX18" s="45"/>
      <c r="BY18" s="45"/>
      <c r="BZ18" s="45"/>
      <c r="CA18" s="45"/>
      <c r="CB18" s="7"/>
    </row>
    <row r="19" spans="1:81" ht="12" customHeight="1" x14ac:dyDescent="0.2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3"/>
      <c r="BL19" s="45"/>
      <c r="BM19" s="45"/>
      <c r="BN19" s="45"/>
      <c r="BO19" s="45"/>
      <c r="BP19" s="45"/>
      <c r="BQ19" s="45"/>
      <c r="BR19" s="45"/>
      <c r="BS19" s="53"/>
      <c r="BT19" s="53"/>
      <c r="BU19" s="53"/>
      <c r="BV19" s="45"/>
      <c r="BW19" s="45"/>
      <c r="BX19" s="45"/>
      <c r="BY19" s="45"/>
      <c r="BZ19" s="45"/>
      <c r="CA19" s="45"/>
      <c r="CB19" s="7"/>
    </row>
    <row r="20" spans="1:81" ht="12" customHeight="1" x14ac:dyDescent="0.2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3"/>
      <c r="BL20" s="45"/>
      <c r="BM20" s="45"/>
      <c r="BN20" s="45"/>
      <c r="BO20" s="45"/>
      <c r="BP20" s="45"/>
      <c r="BQ20" s="45"/>
      <c r="BR20" s="48" t="s">
        <v>143</v>
      </c>
      <c r="BS20" s="50" t="s">
        <v>16</v>
      </c>
      <c r="BT20" s="50" t="s">
        <v>17</v>
      </c>
      <c r="BU20" s="50" t="s">
        <v>53</v>
      </c>
      <c r="BV20" s="45" t="s">
        <v>150</v>
      </c>
      <c r="BW20" s="45"/>
      <c r="BX20" s="45"/>
      <c r="BY20" s="45"/>
      <c r="BZ20" s="45"/>
      <c r="CA20" s="45"/>
      <c r="CB20" s="7"/>
    </row>
    <row r="21" spans="1:81" ht="12" customHeight="1" x14ac:dyDescent="0.2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3"/>
      <c r="BL21" s="45"/>
      <c r="BM21" s="45"/>
      <c r="BN21" s="45"/>
      <c r="BO21" s="45"/>
      <c r="BP21" s="45"/>
      <c r="BQ21" s="45"/>
      <c r="BR21" s="48" t="s">
        <v>141</v>
      </c>
      <c r="BS21" s="50">
        <f>BS17*25.4</f>
        <v>15849.599999999999</v>
      </c>
      <c r="BT21" s="50">
        <f t="shared" ref="BT21:BU22" si="0">BT17*25.4</f>
        <v>2286</v>
      </c>
      <c r="BU21" s="50">
        <f t="shared" si="0"/>
        <v>2641.6</v>
      </c>
      <c r="BV21" s="49">
        <f>BS21*BT21*BU21</f>
        <v>95710941480.959976</v>
      </c>
      <c r="BW21" s="45"/>
      <c r="BX21" s="45"/>
      <c r="BY21" s="45"/>
      <c r="BZ21" s="45"/>
      <c r="CA21" s="45"/>
      <c r="CB21" s="7"/>
    </row>
    <row r="22" spans="1:81" ht="12" customHeight="1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3"/>
      <c r="BL22" s="45"/>
      <c r="BM22" s="45"/>
      <c r="BN22" s="45"/>
      <c r="BO22" s="45"/>
      <c r="BP22" s="45"/>
      <c r="BQ22" s="45"/>
      <c r="BR22" s="48" t="s">
        <v>142</v>
      </c>
      <c r="BS22" s="50">
        <f>BS18*25.4</f>
        <v>11938</v>
      </c>
      <c r="BT22" s="50">
        <f t="shared" si="0"/>
        <v>2286</v>
      </c>
      <c r="BU22" s="50">
        <f t="shared" si="0"/>
        <v>2641.6</v>
      </c>
      <c r="BV22" s="49">
        <f>BS22*BT22*BU22</f>
        <v>72089971948.800003</v>
      </c>
      <c r="BW22" s="45"/>
      <c r="BX22" s="45"/>
      <c r="BY22" s="45"/>
      <c r="BZ22" s="45"/>
      <c r="CA22" s="45"/>
      <c r="CB22" s="7"/>
    </row>
    <row r="23" spans="1:81" ht="12" customHeight="1" x14ac:dyDescent="0.25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3"/>
      <c r="BL23" s="45"/>
      <c r="BM23" s="45"/>
      <c r="BN23" s="54"/>
      <c r="BO23" s="54"/>
      <c r="BP23" s="54"/>
      <c r="BQ23" s="54"/>
      <c r="BR23" s="54"/>
      <c r="BS23" s="54"/>
      <c r="BT23" s="45"/>
      <c r="BU23" s="45"/>
      <c r="BV23" s="45"/>
      <c r="BW23" s="45"/>
      <c r="BX23" s="45"/>
      <c r="BY23" s="45"/>
      <c r="BZ23" s="45"/>
      <c r="CA23" s="45"/>
      <c r="CB23" s="7"/>
    </row>
    <row r="24" spans="1:81" ht="12" customHeight="1" x14ac:dyDescent="0.2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3"/>
      <c r="BL24" s="63"/>
      <c r="BM24" s="60" t="s">
        <v>152</v>
      </c>
      <c r="BN24" s="46"/>
      <c r="BO24" s="46"/>
      <c r="BP24" s="46"/>
      <c r="BQ24" s="46"/>
      <c r="BR24" s="46"/>
      <c r="BS24" s="46" t="s">
        <v>147</v>
      </c>
      <c r="BT24" s="59"/>
      <c r="BU24" s="60"/>
      <c r="BV24" s="60"/>
      <c r="BW24" s="60"/>
      <c r="BX24" s="61"/>
      <c r="BY24" s="46"/>
      <c r="BZ24" s="45"/>
      <c r="CA24" s="45"/>
      <c r="CB24" s="7"/>
    </row>
    <row r="25" spans="1:81" ht="12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3"/>
      <c r="BL25" s="63"/>
      <c r="BM25" s="46"/>
      <c r="BN25" s="46"/>
      <c r="BO25" s="46"/>
      <c r="BP25" s="46"/>
      <c r="BQ25" s="46"/>
      <c r="BR25" s="46"/>
      <c r="BS25" s="46" t="s">
        <v>78</v>
      </c>
      <c r="BT25" s="62" t="s">
        <v>79</v>
      </c>
      <c r="BU25" s="46" t="s">
        <v>81</v>
      </c>
      <c r="BV25" s="46" t="s">
        <v>148</v>
      </c>
      <c r="BW25" s="46"/>
      <c r="BX25" s="63"/>
      <c r="BY25" s="46"/>
      <c r="BZ25" s="45"/>
      <c r="CA25" s="45"/>
      <c r="CB25" s="7"/>
    </row>
    <row r="26" spans="1:81" ht="12" customHeight="1" x14ac:dyDescent="0.2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3"/>
      <c r="BL26" s="63"/>
      <c r="BM26" s="46" t="s">
        <v>68</v>
      </c>
      <c r="BN26" s="46"/>
      <c r="BO26" s="46"/>
      <c r="BP26" s="46"/>
      <c r="BQ26" s="46"/>
      <c r="BR26" s="51" t="s">
        <v>145</v>
      </c>
      <c r="BS26" s="46" t="e">
        <f>ROUNDDOWN($BS$17/$AD$33,0)</f>
        <v>#DIV/0!</v>
      </c>
      <c r="BT26" s="62" t="e">
        <f>ROUNDDOWN($BT$17/$AH$33,0)</f>
        <v>#DIV/0!</v>
      </c>
      <c r="BU26" s="46" t="e">
        <f>ROUNDDOWN($BU$17/$AL$33,0)</f>
        <v>#DIV/0!</v>
      </c>
      <c r="BV26" s="46" t="e">
        <f>BS26*BT26*BU26</f>
        <v>#DIV/0!</v>
      </c>
      <c r="BW26" s="46"/>
      <c r="BX26" s="63"/>
      <c r="BY26" s="46"/>
      <c r="BZ26" s="45"/>
      <c r="CA26" s="45"/>
      <c r="CB26" s="7"/>
    </row>
    <row r="27" spans="1:81" ht="12" customHeight="1" x14ac:dyDescent="0.2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3"/>
      <c r="BL27" s="63"/>
      <c r="BM27" s="46"/>
      <c r="BN27" s="46"/>
      <c r="BO27" s="46"/>
      <c r="BP27" s="46"/>
      <c r="BQ27" s="46"/>
      <c r="BR27" s="51" t="s">
        <v>146</v>
      </c>
      <c r="BS27" s="46" t="e">
        <f>ROUNDDOWN($BS$18/$AD$33,0)</f>
        <v>#DIV/0!</v>
      </c>
      <c r="BT27" s="62" t="e">
        <f>ROUNDDOWN($BT$18/$AH$33,0)</f>
        <v>#DIV/0!</v>
      </c>
      <c r="BU27" s="46" t="e">
        <f>ROUNDDOWN($BU$18/$AL$33,0)</f>
        <v>#DIV/0!</v>
      </c>
      <c r="BV27" s="46" t="e">
        <f>BS27*BT27*BU27</f>
        <v>#DIV/0!</v>
      </c>
      <c r="BW27" s="46"/>
      <c r="BX27" s="63"/>
      <c r="BY27" s="46"/>
      <c r="BZ27" s="45"/>
      <c r="CA27" s="45"/>
      <c r="CB27" s="7"/>
    </row>
    <row r="28" spans="1:81" ht="12" customHeight="1" x14ac:dyDescent="0.2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3"/>
      <c r="BL28" s="63"/>
      <c r="BM28" s="46"/>
      <c r="BN28" s="46"/>
      <c r="BO28" s="46"/>
      <c r="BP28" s="46"/>
      <c r="BQ28" s="46"/>
      <c r="BR28" s="46"/>
      <c r="BS28" s="46"/>
      <c r="BT28" s="62"/>
      <c r="BU28" s="46"/>
      <c r="BV28" s="46"/>
      <c r="BW28" s="46"/>
      <c r="BX28" s="63"/>
      <c r="BY28" s="46"/>
      <c r="BZ28" s="45"/>
      <c r="CA28" s="45"/>
      <c r="CB28" s="7"/>
    </row>
    <row r="29" spans="1:81" ht="12" customHeight="1" x14ac:dyDescent="0.2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3"/>
      <c r="BL29" s="63"/>
      <c r="BM29" s="46" t="s">
        <v>149</v>
      </c>
      <c r="BN29" s="46"/>
      <c r="BO29" s="46"/>
      <c r="BP29" s="46"/>
      <c r="BQ29" s="46"/>
      <c r="BR29" s="51" t="s">
        <v>145</v>
      </c>
      <c r="BS29" s="46" t="e">
        <f>ROUNDDOWN($BS$21/$AD$33,0)</f>
        <v>#DIV/0!</v>
      </c>
      <c r="BT29" s="62" t="e">
        <f>ROUNDDOWN($BT$21/$AH$33,0)</f>
        <v>#DIV/0!</v>
      </c>
      <c r="BU29" s="46" t="e">
        <f>ROUNDDOWN($BU$21/$AL$33,0)</f>
        <v>#DIV/0!</v>
      </c>
      <c r="BV29" s="46" t="e">
        <f>BS29*BT29*BU29</f>
        <v>#DIV/0!</v>
      </c>
      <c r="BW29" s="46"/>
      <c r="BX29" s="63"/>
      <c r="BY29" s="46"/>
      <c r="BZ29" s="45"/>
      <c r="CA29" s="45"/>
      <c r="CB29" s="7"/>
    </row>
    <row r="30" spans="1:81" ht="12" customHeight="1" x14ac:dyDescent="0.25">
      <c r="A30" s="309" t="s">
        <v>83</v>
      </c>
      <c r="B30" s="310"/>
      <c r="C30" s="310"/>
      <c r="D30" s="310"/>
      <c r="E30" s="310"/>
      <c r="F30" s="310"/>
      <c r="G30" s="310"/>
      <c r="H30" s="310"/>
      <c r="I30" s="310"/>
      <c r="J30" s="212" t="str">
        <f>IF('Supplier Pkg Form v.7'!J30:S30=0,"",'Supplier Pkg Form v.7'!J30:S30)</f>
        <v/>
      </c>
      <c r="K30" s="212"/>
      <c r="L30" s="212"/>
      <c r="M30" s="212"/>
      <c r="N30" s="212"/>
      <c r="O30" s="212"/>
      <c r="P30" s="212"/>
      <c r="Q30" s="212"/>
      <c r="R30" s="212"/>
      <c r="S30" s="212"/>
      <c r="T30" s="310" t="s">
        <v>84</v>
      </c>
      <c r="U30" s="310"/>
      <c r="V30" s="310"/>
      <c r="W30" s="310"/>
      <c r="X30" s="310"/>
      <c r="Y30" s="310"/>
      <c r="Z30" s="310"/>
      <c r="AA30" s="212" t="str">
        <f>IF('Supplier Pkg Form v.7'!AA30:AC30=0,"",'Supplier Pkg Form v.7'!AA30:AC30)</f>
        <v/>
      </c>
      <c r="AB30" s="212"/>
      <c r="AC30" s="212"/>
      <c r="AD30" s="310" t="s">
        <v>85</v>
      </c>
      <c r="AE30" s="310"/>
      <c r="AF30" s="310"/>
      <c r="AG30" s="310"/>
      <c r="AH30" s="310"/>
      <c r="AI30" s="310"/>
      <c r="AJ30" s="310"/>
      <c r="AK30" s="311" t="str">
        <f>IF('Supplier Pkg Form v.7'!AK30:AN30=0,"",'Supplier Pkg Form v.7'!AK30:AN30)</f>
        <v/>
      </c>
      <c r="AL30" s="311"/>
      <c r="AM30" s="311"/>
      <c r="AN30" s="311"/>
      <c r="AO30" s="312" t="s">
        <v>63</v>
      </c>
      <c r="AP30" s="312"/>
      <c r="AQ30" s="312"/>
      <c r="AR30" s="312"/>
      <c r="AS30" s="312"/>
      <c r="AT30" s="422">
        <f>IF('Supplier Pkg Form v.7'!BF4=0,'Supplier Pkg Form v.7'!AT30/25.4,'Supplier Pkg Form v.7'!AT30)</f>
        <v>0</v>
      </c>
      <c r="AU30" s="423"/>
      <c r="AV30" s="423"/>
      <c r="AW30" s="423"/>
      <c r="AX30" s="423"/>
      <c r="AY30" s="424"/>
      <c r="AZ30" s="312" t="s">
        <v>64</v>
      </c>
      <c r="BA30" s="312"/>
      <c r="BB30" s="312"/>
      <c r="BC30" s="312"/>
      <c r="BD30" s="312"/>
      <c r="BE30" s="422">
        <f>IF('Supplier Pkg Form v.7'!BF4=0,'Supplier Pkg Form v.7'!BE30/25.4,'Supplier Pkg Form v.7'!BE30)</f>
        <v>0</v>
      </c>
      <c r="BF30" s="423"/>
      <c r="BG30" s="423"/>
      <c r="BH30" s="423"/>
      <c r="BI30" s="423"/>
      <c r="BJ30" s="425"/>
      <c r="BL30" s="63"/>
      <c r="BM30" s="64"/>
      <c r="BN30" s="54"/>
      <c r="BO30" s="54"/>
      <c r="BP30" s="54"/>
      <c r="BQ30" s="54"/>
      <c r="BR30" s="66" t="s">
        <v>146</v>
      </c>
      <c r="BS30" s="65" t="e">
        <f>ROUNDDOWN($BS$22/$AD$33,0)</f>
        <v>#DIV/0!</v>
      </c>
      <c r="BT30" s="64" t="e">
        <f>ROUNDDOWN($BT$22/$AH$33,0)</f>
        <v>#DIV/0!</v>
      </c>
      <c r="BU30" s="54" t="e">
        <f>ROUNDDOWN($BU$22/$AL$33,0)</f>
        <v>#DIV/0!</v>
      </c>
      <c r="BV30" s="54" t="e">
        <f>BS30*BT30*BU30</f>
        <v>#DIV/0!</v>
      </c>
      <c r="BW30" s="54"/>
      <c r="BX30" s="65"/>
      <c r="BY30" s="46"/>
      <c r="BZ30" s="45"/>
      <c r="CA30" s="45"/>
      <c r="CB30" s="7"/>
      <c r="CC30" s="9"/>
    </row>
    <row r="31" spans="1:81" ht="12" customHeight="1" x14ac:dyDescent="0.25">
      <c r="A31" s="306" t="s">
        <v>19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 t="s">
        <v>18</v>
      </c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 t="s">
        <v>39</v>
      </c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8"/>
      <c r="BL31" s="45"/>
      <c r="BM31" s="45"/>
      <c r="BN31" s="45"/>
      <c r="BO31" s="45"/>
      <c r="BP31" s="45"/>
      <c r="BQ31" s="45"/>
      <c r="BR31" s="45"/>
      <c r="BS31" s="45"/>
      <c r="BT31" s="45"/>
      <c r="BU31" s="61"/>
      <c r="BV31" s="67" t="e">
        <f>IF($AD$33="","",IF($BF$4="x",($AD$33*$AH$33*$AL$33*$AF$38/$BV$17),IF($BJ$4="x",($AD$33*$AH$33*$AL$33*$AF$38/$BV$21),"")))</f>
        <v>#DIV/0!</v>
      </c>
      <c r="BW31" s="45"/>
      <c r="BX31" s="45"/>
      <c r="BY31" s="45"/>
      <c r="BZ31" s="45"/>
      <c r="CA31" s="45"/>
      <c r="CB31" s="7"/>
    </row>
    <row r="32" spans="1:81" ht="12" customHeight="1" x14ac:dyDescent="0.25">
      <c r="A32" s="329" t="s">
        <v>89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0">
        <f>IF('Supplier Pkg Form v.7'!BF4=0,'Supplier Pkg Form v.7'!K32:M32/25.4,'Supplier Pkg Form v.7'!K32:M32)</f>
        <v>0</v>
      </c>
      <c r="L32" s="320"/>
      <c r="M32" s="320"/>
      <c r="N32" s="320">
        <f>IF('Supplier Pkg Form v.7'!BF4=0,'Supplier Pkg Form v.7'!N32:P32/25.4,'Supplier Pkg Form v.7'!N32:P32)</f>
        <v>0</v>
      </c>
      <c r="O32" s="320"/>
      <c r="P32" s="320"/>
      <c r="Q32" s="320">
        <f>IF('Supplier Pkg Form v.7'!BF4=0,'Supplier Pkg Form v.7'!Q32:S32/25.4,'Supplier Pkg Form v.7'!Q32:S32)</f>
        <v>0</v>
      </c>
      <c r="R32" s="320"/>
      <c r="S32" s="320"/>
      <c r="T32" s="321" t="s">
        <v>87</v>
      </c>
      <c r="U32" s="321"/>
      <c r="V32" s="321"/>
      <c r="W32" s="321"/>
      <c r="X32" s="321"/>
      <c r="Y32" s="321"/>
      <c r="Z32" s="321"/>
      <c r="AA32" s="321"/>
      <c r="AB32" s="321"/>
      <c r="AC32" s="321"/>
      <c r="AD32" s="322">
        <f>IF('Supplier Pkg Form v.7'!BF4=0,'Supplier Pkg Form v.7'!AD32:AG32/25.4,'Supplier Pkg Form v.7'!AD32:AG32)</f>
        <v>0</v>
      </c>
      <c r="AE32" s="322"/>
      <c r="AF32" s="322"/>
      <c r="AG32" s="322"/>
      <c r="AH32" s="322">
        <f>IF('Supplier Pkg Form v.7'!BF4=0,'Supplier Pkg Form v.7'!AH32:AK32/25.4,'Supplier Pkg Form v.7'!AH32:AK32)</f>
        <v>0</v>
      </c>
      <c r="AI32" s="322"/>
      <c r="AJ32" s="322"/>
      <c r="AK32" s="322"/>
      <c r="AL32" s="322">
        <f>IF('Supplier Pkg Form v.7'!BF4=0,'Supplier Pkg Form v.7'!AL32:AN32/25.4,'Supplier Pkg Form v.7'!AL32:AN32)</f>
        <v>0</v>
      </c>
      <c r="AM32" s="322"/>
      <c r="AN32" s="322"/>
      <c r="AO32" s="162" t="s">
        <v>20</v>
      </c>
      <c r="AP32" s="162"/>
      <c r="AQ32" s="162"/>
      <c r="AR32" s="162"/>
      <c r="AS32" s="162"/>
      <c r="AT32" s="162"/>
      <c r="AU32" s="162" t="s">
        <v>21</v>
      </c>
      <c r="AV32" s="162"/>
      <c r="AW32" s="162"/>
      <c r="AX32" s="162"/>
      <c r="AY32" s="162"/>
      <c r="AZ32" s="162"/>
      <c r="BA32" s="162" t="s">
        <v>22</v>
      </c>
      <c r="BB32" s="162"/>
      <c r="BC32" s="162" t="s">
        <v>23</v>
      </c>
      <c r="BD32" s="162"/>
      <c r="BE32" s="165" t="s">
        <v>214</v>
      </c>
      <c r="BF32" s="166"/>
      <c r="BG32" s="167"/>
      <c r="BH32" s="165" t="s">
        <v>215</v>
      </c>
      <c r="BI32" s="166"/>
      <c r="BJ32" s="171"/>
      <c r="BL32" s="45"/>
      <c r="BM32" s="45"/>
      <c r="BN32" s="45"/>
      <c r="BO32" s="45"/>
      <c r="BP32" s="45"/>
      <c r="BQ32" s="45"/>
      <c r="BR32" s="45"/>
      <c r="BS32" s="52" t="s">
        <v>151</v>
      </c>
      <c r="BT32" s="45"/>
      <c r="BU32" s="63"/>
      <c r="BV32" s="68" t="e">
        <f>IF($AD$33="","",IF($BF$4="x",($AD$33*$AH$33*$AL$33*$AF$40/$BV$18),IF($BJ$4="x",($AD$33*$AH$33*$AL$33*$AF$40/$BV$22),"")))</f>
        <v>#DIV/0!</v>
      </c>
      <c r="BW32" s="45"/>
      <c r="BX32" s="45"/>
      <c r="BY32" s="45"/>
      <c r="BZ32" s="45"/>
      <c r="CA32" s="45"/>
      <c r="CB32" s="7"/>
    </row>
    <row r="33" spans="1:80" ht="12" customHeight="1" x14ac:dyDescent="0.25">
      <c r="A33" s="323"/>
      <c r="B33" s="324"/>
      <c r="C33" s="324"/>
      <c r="D33" s="324"/>
      <c r="E33" s="324"/>
      <c r="F33" s="325" t="s">
        <v>98</v>
      </c>
      <c r="G33" s="325"/>
      <c r="H33" s="325"/>
      <c r="I33" s="325"/>
      <c r="J33" s="325" t="s">
        <v>42</v>
      </c>
      <c r="K33" s="325"/>
      <c r="L33" s="325"/>
      <c r="M33" s="325"/>
      <c r="N33" s="162" t="s">
        <v>41</v>
      </c>
      <c r="O33" s="162"/>
      <c r="P33" s="162"/>
      <c r="Q33" s="162"/>
      <c r="R33" s="162"/>
      <c r="S33" s="162"/>
      <c r="T33" s="321" t="s">
        <v>88</v>
      </c>
      <c r="U33" s="321"/>
      <c r="V33" s="321"/>
      <c r="W33" s="321"/>
      <c r="X33" s="321"/>
      <c r="Y33" s="321"/>
      <c r="Z33" s="321"/>
      <c r="AA33" s="321"/>
      <c r="AB33" s="321"/>
      <c r="AC33" s="321"/>
      <c r="AD33" s="322">
        <f>IF('Supplier Pkg Form v.7'!BF4=0,'Supplier Pkg Form v.7'!AD33:AG33/25.4,'Supplier Pkg Form v.7'!AD33:AG33)</f>
        <v>0</v>
      </c>
      <c r="AE33" s="322"/>
      <c r="AF33" s="322"/>
      <c r="AG33" s="322"/>
      <c r="AH33" s="322">
        <f>IF('Supplier Pkg Form v.7'!BF4=0,'Supplier Pkg Form v.7'!AH33:AK33/25.4,'Supplier Pkg Form v.7'!AH33:AK33)</f>
        <v>0</v>
      </c>
      <c r="AI33" s="322"/>
      <c r="AJ33" s="322"/>
      <c r="AK33" s="322"/>
      <c r="AL33" s="322">
        <f>IF('Supplier Pkg Form v.7'!BF4=0,'Supplier Pkg Form v.7'!AL33:AN33/25.4,'Supplier Pkg Form v.7'!AL33:AN33)</f>
        <v>0</v>
      </c>
      <c r="AM33" s="322"/>
      <c r="AN33" s="32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8"/>
      <c r="BF33" s="169"/>
      <c r="BG33" s="170"/>
      <c r="BH33" s="168"/>
      <c r="BI33" s="169"/>
      <c r="BJ33" s="172"/>
      <c r="BK33" s="10"/>
      <c r="BL33" s="52"/>
      <c r="BM33" s="52"/>
      <c r="BN33" s="52"/>
      <c r="BO33" s="52"/>
      <c r="BP33" s="52"/>
      <c r="BQ33" s="52"/>
      <c r="BR33" s="52"/>
      <c r="BS33" s="45" t="s">
        <v>16</v>
      </c>
      <c r="BT33" s="52" t="s">
        <v>17</v>
      </c>
      <c r="BU33" s="52" t="s">
        <v>155</v>
      </c>
      <c r="BV33" s="69"/>
      <c r="BW33" s="52"/>
      <c r="BX33" s="52"/>
      <c r="BY33" s="52"/>
      <c r="BZ33" s="45"/>
      <c r="CA33" s="45"/>
      <c r="CB33" s="7"/>
    </row>
    <row r="34" spans="1:80" ht="12" customHeight="1" x14ac:dyDescent="0.25">
      <c r="A34" s="323"/>
      <c r="B34" s="324"/>
      <c r="C34" s="324"/>
      <c r="D34" s="324"/>
      <c r="E34" s="324"/>
      <c r="F34" s="325"/>
      <c r="G34" s="325"/>
      <c r="H34" s="325"/>
      <c r="I34" s="325"/>
      <c r="J34" s="325"/>
      <c r="K34" s="325"/>
      <c r="L34" s="325"/>
      <c r="M34" s="325"/>
      <c r="N34" s="312" t="s">
        <v>40</v>
      </c>
      <c r="O34" s="312"/>
      <c r="P34" s="312"/>
      <c r="Q34" s="312" t="s">
        <v>24</v>
      </c>
      <c r="R34" s="312"/>
      <c r="S34" s="312"/>
      <c r="T34" s="325" t="s">
        <v>43</v>
      </c>
      <c r="U34" s="325"/>
      <c r="V34" s="325"/>
      <c r="W34" s="325"/>
      <c r="X34" s="325"/>
      <c r="Y34" s="325"/>
      <c r="Z34" s="325"/>
      <c r="AA34" s="427">
        <f>'Supplier Pkg Form v.7'!AA34:AD35</f>
        <v>0</v>
      </c>
      <c r="AB34" s="328"/>
      <c r="AC34" s="328"/>
      <c r="AD34" s="328"/>
      <c r="AE34" s="325" t="s">
        <v>44</v>
      </c>
      <c r="AF34" s="325"/>
      <c r="AG34" s="325"/>
      <c r="AH34" s="325"/>
      <c r="AI34" s="325"/>
      <c r="AJ34" s="426" t="e">
        <f>+AA34*AK30</f>
        <v>#VALUE!</v>
      </c>
      <c r="AK34" s="426"/>
      <c r="AL34" s="426"/>
      <c r="AM34" s="426"/>
      <c r="AN34" s="426"/>
      <c r="AO34" s="314" t="str">
        <f>IF('Supplier Pkg Form v.7'!$AO34:$AT34=0,"",'Supplier Pkg Form v.7'!$AO34:$AT34)</f>
        <v/>
      </c>
      <c r="AP34" s="314"/>
      <c r="AQ34" s="314"/>
      <c r="AR34" s="314"/>
      <c r="AS34" s="314"/>
      <c r="AT34" s="314"/>
      <c r="AU34" s="314" t="str">
        <f>IF('Supplier Pkg Form v.7'!$AU34:$AZ34=0,"",'Supplier Pkg Form v.7'!$AU34:$AZ34)</f>
        <v/>
      </c>
      <c r="AV34" s="314"/>
      <c r="AW34" s="314"/>
      <c r="AX34" s="314"/>
      <c r="AY34" s="314"/>
      <c r="AZ34" s="314"/>
      <c r="BA34" s="314" t="str">
        <f>IF('Supplier Pkg Form v.7'!$BA34:$BB34=0,"",'Supplier Pkg Form v.7'!$BA34:$BB34)</f>
        <v/>
      </c>
      <c r="BB34" s="314"/>
      <c r="BC34" s="314">
        <f>IF('Supplier Pkg Form v.7'!$BF$3=0,'Supplier Pkg Form v.7'!$BC34:$BD34*2.2,'Supplier Pkg Form v.7'!$BC34:$BD34)</f>
        <v>0</v>
      </c>
      <c r="BD34" s="314"/>
      <c r="BE34" s="177">
        <f>'Supplier Pkg Form v.7'!BE34:BG34</f>
        <v>0</v>
      </c>
      <c r="BF34" s="178"/>
      <c r="BG34" s="183"/>
      <c r="BH34" s="177">
        <f>'Supplier Pkg Form v.7'!BH34:BJ34</f>
        <v>0</v>
      </c>
      <c r="BI34" s="178"/>
      <c r="BJ34" s="179"/>
      <c r="BK34" s="26"/>
      <c r="BL34" s="45"/>
      <c r="BM34" s="45"/>
      <c r="BN34" s="45"/>
      <c r="BO34" s="45"/>
      <c r="BP34" s="45"/>
      <c r="BQ34" s="45"/>
      <c r="BR34" s="45"/>
      <c r="BS34" s="45">
        <v>1200</v>
      </c>
      <c r="BT34" s="45">
        <v>800</v>
      </c>
      <c r="BU34" s="45">
        <v>1270</v>
      </c>
      <c r="BV34" s="45"/>
      <c r="BW34" s="45"/>
      <c r="BX34" s="45"/>
      <c r="BY34" s="45"/>
      <c r="BZ34" s="45"/>
      <c r="CA34" s="45"/>
      <c r="CB34" s="7"/>
    </row>
    <row r="35" spans="1:80" ht="12" customHeight="1" x14ac:dyDescent="0.25">
      <c r="A35" s="329" t="s">
        <v>90</v>
      </c>
      <c r="B35" s="325"/>
      <c r="C35" s="325"/>
      <c r="D35" s="325"/>
      <c r="E35" s="325"/>
      <c r="F35" s="320">
        <f>IF('Supplier Pkg Form v.7'!BF3=0,'Supplier Pkg Form v.7'!F35:I36*2.2,'Supplier Pkg Form v.7'!F35:I36)</f>
        <v>0</v>
      </c>
      <c r="G35" s="320"/>
      <c r="H35" s="320"/>
      <c r="I35" s="320"/>
      <c r="J35" s="330" t="str">
        <f>IF(AA34=0," ",AA34)</f>
        <v xml:space="preserve"> </v>
      </c>
      <c r="K35" s="330"/>
      <c r="L35" s="330"/>
      <c r="M35" s="330"/>
      <c r="N35" s="330" t="str">
        <f>IF(U13=0," ",(U13*J35))</f>
        <v xml:space="preserve"> </v>
      </c>
      <c r="O35" s="330"/>
      <c r="P35" s="330"/>
      <c r="Q35" s="330" t="str">
        <f>IF(U13=0," ",(U13*J35)+F35)</f>
        <v xml:space="preserve"> </v>
      </c>
      <c r="R35" s="330"/>
      <c r="S35" s="330"/>
      <c r="T35" s="325"/>
      <c r="U35" s="325"/>
      <c r="V35" s="325"/>
      <c r="W35" s="325"/>
      <c r="X35" s="325"/>
      <c r="Y35" s="325"/>
      <c r="Z35" s="325"/>
      <c r="AA35" s="328"/>
      <c r="AB35" s="328"/>
      <c r="AC35" s="328"/>
      <c r="AD35" s="328"/>
      <c r="AE35" s="325"/>
      <c r="AF35" s="325"/>
      <c r="AG35" s="325"/>
      <c r="AH35" s="325"/>
      <c r="AI35" s="325"/>
      <c r="AJ35" s="426"/>
      <c r="AK35" s="426"/>
      <c r="AL35" s="426"/>
      <c r="AM35" s="426"/>
      <c r="AN35" s="426"/>
      <c r="AO35" s="314" t="str">
        <f>IF('Supplier Pkg Form v.7'!$AO35:$AT35=0,"",'Supplier Pkg Form v.7'!$AO35:$AT35)</f>
        <v/>
      </c>
      <c r="AP35" s="314"/>
      <c r="AQ35" s="314"/>
      <c r="AR35" s="314"/>
      <c r="AS35" s="314"/>
      <c r="AT35" s="314"/>
      <c r="AU35" s="314" t="str">
        <f>IF('Supplier Pkg Form v.7'!$AU35:$AZ35=0,"",'Supplier Pkg Form v.7'!$AU35:$AZ35)</f>
        <v/>
      </c>
      <c r="AV35" s="314"/>
      <c r="AW35" s="314"/>
      <c r="AX35" s="314"/>
      <c r="AY35" s="314"/>
      <c r="AZ35" s="314"/>
      <c r="BA35" s="314" t="str">
        <f>IF('Supplier Pkg Form v.7'!$BA35:$BB35=0,"",'Supplier Pkg Form v.7'!$BA35:$BB35)</f>
        <v/>
      </c>
      <c r="BB35" s="314"/>
      <c r="BC35" s="314">
        <f>IF('Supplier Pkg Form v.7'!$BF$3=0,'Supplier Pkg Form v.7'!$BC35:$BD35*2.2,'Supplier Pkg Form v.7'!$BC35:$BD35)</f>
        <v>0</v>
      </c>
      <c r="BD35" s="314"/>
      <c r="BE35" s="177">
        <f>'Supplier Pkg Form v.7'!BE35:BG35</f>
        <v>0</v>
      </c>
      <c r="BF35" s="178"/>
      <c r="BG35" s="183"/>
      <c r="BH35" s="177">
        <f>'Supplier Pkg Form v.7'!BH35:BJ35</f>
        <v>0</v>
      </c>
      <c r="BI35" s="178"/>
      <c r="BJ35" s="179"/>
      <c r="BK35" s="26"/>
      <c r="BL35" s="45"/>
      <c r="BM35" s="45"/>
      <c r="BN35" s="45"/>
      <c r="BO35" s="45"/>
      <c r="BP35" s="45"/>
      <c r="BQ35" s="45"/>
      <c r="BR35" s="45"/>
      <c r="BS35" s="45">
        <v>760</v>
      </c>
      <c r="BT35" s="45">
        <v>760</v>
      </c>
      <c r="BU35" s="45">
        <v>1270</v>
      </c>
      <c r="BV35" s="45"/>
      <c r="BW35" s="45"/>
      <c r="BX35" s="45"/>
      <c r="BY35" s="45"/>
      <c r="BZ35" s="45"/>
      <c r="CA35" s="45"/>
      <c r="CB35" s="7"/>
    </row>
    <row r="36" spans="1:80" ht="12" customHeight="1" x14ac:dyDescent="0.25">
      <c r="A36" s="329"/>
      <c r="B36" s="325"/>
      <c r="C36" s="325"/>
      <c r="D36" s="325"/>
      <c r="E36" s="325"/>
      <c r="F36" s="320"/>
      <c r="G36" s="320"/>
      <c r="H36" s="320"/>
      <c r="I36" s="32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2" t="s">
        <v>15</v>
      </c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14" t="str">
        <f>IF('Supplier Pkg Form v.7'!$AO36:$AT36=0,"",'Supplier Pkg Form v.7'!$AO36:$AT36)</f>
        <v/>
      </c>
      <c r="AP36" s="314"/>
      <c r="AQ36" s="314"/>
      <c r="AR36" s="314"/>
      <c r="AS36" s="314"/>
      <c r="AT36" s="314"/>
      <c r="AU36" s="314" t="str">
        <f>IF('Supplier Pkg Form v.7'!$AU36:$AZ36=0,"",'Supplier Pkg Form v.7'!$AU36:$AZ36)</f>
        <v/>
      </c>
      <c r="AV36" s="314"/>
      <c r="AW36" s="314"/>
      <c r="AX36" s="314"/>
      <c r="AY36" s="314"/>
      <c r="AZ36" s="314"/>
      <c r="BA36" s="314" t="str">
        <f>IF('Supplier Pkg Form v.7'!$BA36:$BB36=0,"",'Supplier Pkg Form v.7'!$BA36:$BB36)</f>
        <v/>
      </c>
      <c r="BB36" s="314"/>
      <c r="BC36" s="314">
        <f>IF('Supplier Pkg Form v.7'!$BF$3=0,'Supplier Pkg Form v.7'!$BC36:$BD36*2.2,'Supplier Pkg Form v.7'!$BC36:$BD36)</f>
        <v>0</v>
      </c>
      <c r="BD36" s="314"/>
      <c r="BE36" s="177">
        <f>'Supplier Pkg Form v.7'!BE36:BG36</f>
        <v>0</v>
      </c>
      <c r="BF36" s="178"/>
      <c r="BG36" s="183"/>
      <c r="BH36" s="177">
        <f>'Supplier Pkg Form v.7'!BH36:BJ36</f>
        <v>0</v>
      </c>
      <c r="BI36" s="178"/>
      <c r="BJ36" s="179"/>
      <c r="BK36" s="26"/>
      <c r="BL36" s="45"/>
      <c r="BM36" s="45"/>
      <c r="BN36" s="45"/>
      <c r="BO36" s="45"/>
      <c r="BP36" s="45"/>
      <c r="BQ36" s="45"/>
      <c r="BR36" s="45"/>
      <c r="BS36" s="45">
        <v>800</v>
      </c>
      <c r="BT36" s="45">
        <v>760</v>
      </c>
      <c r="BU36" s="45">
        <v>1270</v>
      </c>
      <c r="BV36" s="45"/>
      <c r="BW36" s="45"/>
      <c r="BX36" s="45"/>
      <c r="BY36" s="45"/>
      <c r="BZ36" s="45"/>
      <c r="CA36" s="45"/>
      <c r="CB36" s="7"/>
    </row>
    <row r="37" spans="1:80" ht="12" customHeight="1" x14ac:dyDescent="0.25">
      <c r="A37" s="329" t="s">
        <v>49</v>
      </c>
      <c r="B37" s="312"/>
      <c r="C37" s="312"/>
      <c r="D37" s="312"/>
      <c r="E37" s="312"/>
      <c r="F37" s="320">
        <f>IF('Supplier Pkg Form v.7'!BF3=0,'Supplier Pkg Form v.7'!F37:I38*2.2,'Supplier Pkg Form v.7'!F37:I38)</f>
        <v>0</v>
      </c>
      <c r="G37" s="320"/>
      <c r="H37" s="320"/>
      <c r="I37" s="320"/>
      <c r="J37" s="330" t="e">
        <f>IF(AJ34=0," ",AJ34)</f>
        <v>#VALUE!</v>
      </c>
      <c r="K37" s="330"/>
      <c r="L37" s="330"/>
      <c r="M37" s="330"/>
      <c r="N37" s="330" t="e">
        <f>IF('Supplier Pkg Form v.7'!BF3=0,'Supplier Pkg Form v.7'!N37:P38*2.2,'Supplier Pkg Form v.7'!N37:P38)</f>
        <v>#VALUE!</v>
      </c>
      <c r="O37" s="330"/>
      <c r="P37" s="330"/>
      <c r="Q37" s="330" t="e">
        <f>IF('Supplier Pkg Form v.7'!BF3=0,'Supplier Pkg Form v.7'!Q37:S38*2.2,'Supplier Pkg Form v.7'!Q37:S38)</f>
        <v>#VALUE!</v>
      </c>
      <c r="R37" s="330"/>
      <c r="S37" s="330"/>
      <c r="T37" s="287" t="s">
        <v>91</v>
      </c>
      <c r="U37" s="287"/>
      <c r="V37" s="287"/>
      <c r="W37" s="287"/>
      <c r="X37" s="287"/>
      <c r="Y37" s="287"/>
      <c r="Z37" s="287"/>
      <c r="AA37" s="287" t="s">
        <v>45</v>
      </c>
      <c r="AB37" s="287"/>
      <c r="AC37" s="287"/>
      <c r="AD37" s="287"/>
      <c r="AE37" s="287"/>
      <c r="AF37" s="287" t="s">
        <v>34</v>
      </c>
      <c r="AG37" s="287"/>
      <c r="AH37" s="287"/>
      <c r="AI37" s="287"/>
      <c r="AJ37" s="287" t="s">
        <v>11</v>
      </c>
      <c r="AK37" s="287"/>
      <c r="AL37" s="287"/>
      <c r="AM37" s="287"/>
      <c r="AN37" s="287"/>
      <c r="AO37" s="314" t="str">
        <f>IF('Supplier Pkg Form v.7'!$AO37:$AT37=0,"",'Supplier Pkg Form v.7'!$AO37:$AT37)</f>
        <v/>
      </c>
      <c r="AP37" s="314"/>
      <c r="AQ37" s="314"/>
      <c r="AR37" s="314"/>
      <c r="AS37" s="314"/>
      <c r="AT37" s="314"/>
      <c r="AU37" s="314" t="str">
        <f>IF('Supplier Pkg Form v.7'!$AU37:$AZ37=0,"",'Supplier Pkg Form v.7'!$AU37:$AZ37)</f>
        <v/>
      </c>
      <c r="AV37" s="314"/>
      <c r="AW37" s="314"/>
      <c r="AX37" s="314"/>
      <c r="AY37" s="314"/>
      <c r="AZ37" s="314"/>
      <c r="BA37" s="314" t="str">
        <f>IF('Supplier Pkg Form v.7'!$BA37:$BB37=0,"",'Supplier Pkg Form v.7'!$BA37:$BB37)</f>
        <v/>
      </c>
      <c r="BB37" s="314"/>
      <c r="BC37" s="314">
        <f>IF('Supplier Pkg Form v.7'!$BF$3=0,'Supplier Pkg Form v.7'!$BC37:$BD37*2.2,'Supplier Pkg Form v.7'!$BC37:$BD37)</f>
        <v>0</v>
      </c>
      <c r="BD37" s="314"/>
      <c r="BE37" s="177">
        <f>'Supplier Pkg Form v.7'!BE37:BG37</f>
        <v>0</v>
      </c>
      <c r="BF37" s="178"/>
      <c r="BG37" s="183"/>
      <c r="BH37" s="177">
        <f>'Supplier Pkg Form v.7'!BH37:BJ37</f>
        <v>0</v>
      </c>
      <c r="BI37" s="178"/>
      <c r="BJ37" s="179"/>
      <c r="BK37" s="26"/>
    </row>
    <row r="38" spans="1:80" ht="12" customHeight="1" x14ac:dyDescent="0.25">
      <c r="A38" s="337"/>
      <c r="B38" s="312"/>
      <c r="C38" s="312"/>
      <c r="D38" s="312"/>
      <c r="E38" s="312"/>
      <c r="F38" s="320"/>
      <c r="G38" s="320"/>
      <c r="H38" s="320"/>
      <c r="I38" s="32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8" t="s">
        <v>92</v>
      </c>
      <c r="U38" s="236"/>
      <c r="V38" s="236"/>
      <c r="W38" s="236"/>
      <c r="X38" s="236"/>
      <c r="Y38" s="236"/>
      <c r="Z38" s="236"/>
      <c r="AA38" s="360" t="s">
        <v>46</v>
      </c>
      <c r="AB38" s="360"/>
      <c r="AC38" s="360"/>
      <c r="AD38" s="360"/>
      <c r="AE38" s="360"/>
      <c r="AF38" s="330" t="e">
        <f>IF($AD$33="","",IF($BF$4="x",(ROUNDDOWN($BS$17/$AD$33,0)*ROUNDDOWN($BT$17/$AH$33,0)*ROUNDDOWN($BU$17/$AL$33,0)),IF($BJ$4="x",(ROUNDDOWN($BS$21/$AD$33,0)*ROUNDDOWN($BT$21/$AH$33,0)*ROUNDDOWN($BU$21/$AL$33,0))," ")))</f>
        <v>#DIV/0!</v>
      </c>
      <c r="AG38" s="330"/>
      <c r="AH38" s="330"/>
      <c r="AI38" s="330"/>
      <c r="AJ38" s="341" t="e">
        <f>IF($AD$33="","",IF($BF$4="x",(($AD$33*$AH$33*$AL$33*$AF$38)/$BV$17),IF($BJ$4="x",(($AD$33*$AH$33*$AL$33*$AF$38)/$BV$21),"")))</f>
        <v>#DIV/0!</v>
      </c>
      <c r="AK38" s="341"/>
      <c r="AL38" s="341"/>
      <c r="AM38" s="341"/>
      <c r="AN38" s="341"/>
      <c r="AO38" s="314" t="str">
        <f>IF('Supplier Pkg Form v.7'!$AO38:$AT38=0,"",'Supplier Pkg Form v.7'!$AO38:$AT38)</f>
        <v/>
      </c>
      <c r="AP38" s="314"/>
      <c r="AQ38" s="314"/>
      <c r="AR38" s="314"/>
      <c r="AS38" s="314"/>
      <c r="AT38" s="314"/>
      <c r="AU38" s="314" t="str">
        <f>IF('Supplier Pkg Form v.7'!$AU38:$AZ38=0,"",'Supplier Pkg Form v.7'!$AU38:$AZ38)</f>
        <v/>
      </c>
      <c r="AV38" s="314"/>
      <c r="AW38" s="314"/>
      <c r="AX38" s="314"/>
      <c r="AY38" s="314"/>
      <c r="AZ38" s="314"/>
      <c r="BA38" s="314" t="str">
        <f>IF('Supplier Pkg Form v.7'!$BA38:$BB38=0,"",'Supplier Pkg Form v.7'!$BA38:$BB38)</f>
        <v/>
      </c>
      <c r="BB38" s="314"/>
      <c r="BC38" s="314">
        <f>IF('Supplier Pkg Form v.7'!$BF$3=0,'Supplier Pkg Form v.7'!$BC38:$BD38*2.2,'Supplier Pkg Form v.7'!$BC38:$BD38)</f>
        <v>0</v>
      </c>
      <c r="BD38" s="314"/>
      <c r="BE38" s="177">
        <f>'Supplier Pkg Form v.7'!BE38:BG38</f>
        <v>0</v>
      </c>
      <c r="BF38" s="178"/>
      <c r="BG38" s="183"/>
      <c r="BH38" s="177">
        <f>'Supplier Pkg Form v.7'!BH38:BJ38</f>
        <v>0</v>
      </c>
      <c r="BI38" s="178"/>
      <c r="BJ38" s="179"/>
      <c r="BK38" s="26"/>
    </row>
    <row r="39" spans="1:80" ht="12" customHeight="1" x14ac:dyDescent="0.25">
      <c r="A39" s="439" t="s">
        <v>167</v>
      </c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235"/>
      <c r="U39" s="236"/>
      <c r="V39" s="236"/>
      <c r="W39" s="236"/>
      <c r="X39" s="236"/>
      <c r="Y39" s="236"/>
      <c r="Z39" s="236"/>
      <c r="AA39" s="360"/>
      <c r="AB39" s="360"/>
      <c r="AC39" s="360"/>
      <c r="AD39" s="360"/>
      <c r="AE39" s="360"/>
      <c r="AF39" s="330"/>
      <c r="AG39" s="330"/>
      <c r="AH39" s="330"/>
      <c r="AI39" s="330"/>
      <c r="AJ39" s="341"/>
      <c r="AK39" s="341"/>
      <c r="AL39" s="341"/>
      <c r="AM39" s="341"/>
      <c r="AN39" s="341"/>
      <c r="AO39" s="314" t="str">
        <f>IF('Supplier Pkg Form v.7'!$AO39:$AT39=0,"",'Supplier Pkg Form v.7'!$AO39:$AT39)</f>
        <v/>
      </c>
      <c r="AP39" s="314"/>
      <c r="AQ39" s="314"/>
      <c r="AR39" s="314"/>
      <c r="AS39" s="314"/>
      <c r="AT39" s="314"/>
      <c r="AU39" s="314" t="str">
        <f>IF('Supplier Pkg Form v.7'!$AU39:$AZ39=0,"",'Supplier Pkg Form v.7'!$AU39:$AZ39)</f>
        <v/>
      </c>
      <c r="AV39" s="314"/>
      <c r="AW39" s="314"/>
      <c r="AX39" s="314"/>
      <c r="AY39" s="314"/>
      <c r="AZ39" s="314"/>
      <c r="BA39" s="314" t="str">
        <f>IF('Supplier Pkg Form v.7'!$BA39:$BB39=0,"",'Supplier Pkg Form v.7'!$BA39:$BB39)</f>
        <v/>
      </c>
      <c r="BB39" s="314"/>
      <c r="BC39" s="314">
        <f>IF('Supplier Pkg Form v.7'!$BF$3=0,'Supplier Pkg Form v.7'!$BC39:$BD39*2.2,'Supplier Pkg Form v.7'!$BC39:$BD39)</f>
        <v>0</v>
      </c>
      <c r="BD39" s="314"/>
      <c r="BE39" s="177">
        <f>'Supplier Pkg Form v.7'!BE39:BG39</f>
        <v>0</v>
      </c>
      <c r="BF39" s="178"/>
      <c r="BG39" s="183"/>
      <c r="BH39" s="177">
        <f>'Supplier Pkg Form v.7'!BH39:BJ39</f>
        <v>0</v>
      </c>
      <c r="BI39" s="178"/>
      <c r="BJ39" s="179"/>
      <c r="BK39" s="1"/>
    </row>
    <row r="40" spans="1:80" ht="12" customHeight="1" x14ac:dyDescent="0.25">
      <c r="A40" s="85" t="s">
        <v>170</v>
      </c>
      <c r="B40" s="86"/>
      <c r="C40" s="86"/>
      <c r="D40" s="86"/>
      <c r="E40" s="86"/>
      <c r="F40" s="86"/>
      <c r="G40" s="86"/>
      <c r="H40" s="86"/>
      <c r="I40" s="95">
        <f>'Supplier Pkg Form v.7'!I40</f>
        <v>0</v>
      </c>
      <c r="J40" s="80"/>
      <c r="K40" s="15"/>
      <c r="L40" s="15"/>
      <c r="M40" s="15"/>
      <c r="N40" s="15"/>
      <c r="O40" s="15"/>
      <c r="P40" s="15"/>
      <c r="Q40" s="15"/>
      <c r="R40" s="15"/>
      <c r="S40" s="77"/>
      <c r="T40" s="359" t="s">
        <v>92</v>
      </c>
      <c r="U40" s="236"/>
      <c r="V40" s="236"/>
      <c r="W40" s="236"/>
      <c r="X40" s="236"/>
      <c r="Y40" s="236"/>
      <c r="Z40" s="236"/>
      <c r="AA40" s="360" t="s">
        <v>35</v>
      </c>
      <c r="AB40" s="360"/>
      <c r="AC40" s="360"/>
      <c r="AD40" s="360"/>
      <c r="AE40" s="360"/>
      <c r="AF40" s="330" t="e">
        <f>IF($AD$33="","",IF($BF$4="x",(ROUNDDOWN($BS$18/$AD$33,0)*ROUNDDOWN($BT$18/$AH$33,0)*ROUNDDOWN($BU$18/$AL$33,0)),IF($BJ$4="x",(ROUNDDOWN($BS$22/$AD$33,0)*ROUNDDOWN($BT$22/$AH$33,0)*ROUNDDOWN($BU$22/$AL$33,0))," ")))</f>
        <v>#DIV/0!</v>
      </c>
      <c r="AG40" s="330"/>
      <c r="AH40" s="330"/>
      <c r="AI40" s="330"/>
      <c r="AJ40" s="428" t="e">
        <f>IF($AD$33="","",IF($BF$4="x",(($AD$33*$AH$33*$AL$33*$AF$40)/$BV$18),IF($BJ$4="x",(($AD$33*$AH$33*$AL$33*$AF$40)/$BV$22),"")))</f>
        <v>#DIV/0!</v>
      </c>
      <c r="AK40" s="428"/>
      <c r="AL40" s="428"/>
      <c r="AM40" s="428"/>
      <c r="AN40" s="428"/>
      <c r="AO40" s="314" t="str">
        <f>IF('Supplier Pkg Form v.7'!$AO40:$AT40=0,"",'Supplier Pkg Form v.7'!$AO40:$AT40)</f>
        <v/>
      </c>
      <c r="AP40" s="314"/>
      <c r="AQ40" s="314"/>
      <c r="AR40" s="314"/>
      <c r="AS40" s="314"/>
      <c r="AT40" s="314"/>
      <c r="AU40" s="314" t="str">
        <f>IF('Supplier Pkg Form v.7'!$AU40:$AZ40=0,"",'Supplier Pkg Form v.7'!$AU40:$AZ40)</f>
        <v/>
      </c>
      <c r="AV40" s="314"/>
      <c r="AW40" s="314"/>
      <c r="AX40" s="314"/>
      <c r="AY40" s="314"/>
      <c r="AZ40" s="314"/>
      <c r="BA40" s="314" t="str">
        <f>IF('Supplier Pkg Form v.7'!$BA40:$BB40=0,"",'Supplier Pkg Form v.7'!$BA40:$BB40)</f>
        <v/>
      </c>
      <c r="BB40" s="314"/>
      <c r="BC40" s="314">
        <f>IF('Supplier Pkg Form v.7'!$BF$3=0,'Supplier Pkg Form v.7'!$BC40:$BD40*2.2,'Supplier Pkg Form v.7'!$BC40:$BD40)</f>
        <v>0</v>
      </c>
      <c r="BD40" s="314"/>
      <c r="BE40" s="177">
        <f>'Supplier Pkg Form v.7'!BE40:BG40</f>
        <v>0</v>
      </c>
      <c r="BF40" s="178"/>
      <c r="BG40" s="183"/>
      <c r="BH40" s="177">
        <f>'Supplier Pkg Form v.7'!BH40:BJ40</f>
        <v>0</v>
      </c>
      <c r="BI40" s="178"/>
      <c r="BJ40" s="179"/>
      <c r="BK40" s="1"/>
    </row>
    <row r="41" spans="1:80" ht="12" customHeight="1" x14ac:dyDescent="0.25">
      <c r="A41" s="83" t="s">
        <v>171</v>
      </c>
      <c r="B41" s="84"/>
      <c r="C41" s="84"/>
      <c r="D41" s="84"/>
      <c r="E41" s="84"/>
      <c r="F41" s="84"/>
      <c r="G41" s="84"/>
      <c r="H41" s="84"/>
      <c r="I41" s="96">
        <f>'Supplier Pkg Form v.7'!I41</f>
        <v>0</v>
      </c>
      <c r="J41" s="80"/>
      <c r="K41" s="15"/>
      <c r="L41" s="15"/>
      <c r="M41" s="15"/>
      <c r="N41" s="15"/>
      <c r="O41" s="15"/>
      <c r="P41" s="15"/>
      <c r="Q41" s="15"/>
      <c r="R41" s="15"/>
      <c r="S41" s="77"/>
      <c r="T41" s="235"/>
      <c r="U41" s="236"/>
      <c r="V41" s="236"/>
      <c r="W41" s="236"/>
      <c r="X41" s="236"/>
      <c r="Y41" s="236"/>
      <c r="Z41" s="236"/>
      <c r="AA41" s="360"/>
      <c r="AB41" s="360"/>
      <c r="AC41" s="360"/>
      <c r="AD41" s="360"/>
      <c r="AE41" s="360"/>
      <c r="AF41" s="330"/>
      <c r="AG41" s="330"/>
      <c r="AH41" s="330"/>
      <c r="AI41" s="330"/>
      <c r="AJ41" s="428"/>
      <c r="AK41" s="428"/>
      <c r="AL41" s="428"/>
      <c r="AM41" s="428"/>
      <c r="AN41" s="428"/>
      <c r="AO41" s="371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3"/>
      <c r="BC41" s="173" t="s">
        <v>216</v>
      </c>
      <c r="BD41" s="173"/>
      <c r="BE41" s="173"/>
      <c r="BF41" s="173"/>
      <c r="BG41" s="173"/>
      <c r="BH41" s="177">
        <f>'Supplier Pkg Form v.7'!BH41:BJ41</f>
        <v>0</v>
      </c>
      <c r="BI41" s="178"/>
      <c r="BJ41" s="179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80" ht="12" customHeight="1" thickBot="1" x14ac:dyDescent="0.35">
      <c r="A42" s="78"/>
      <c r="B42" s="79"/>
      <c r="C42" s="79"/>
      <c r="D42" s="79"/>
      <c r="E42" s="79"/>
      <c r="F42" s="79"/>
      <c r="G42" s="79"/>
      <c r="H42" s="79"/>
      <c r="I42" s="79"/>
      <c r="J42" s="81"/>
      <c r="K42" s="79"/>
      <c r="L42" s="79"/>
      <c r="M42" s="79"/>
      <c r="N42" s="79"/>
      <c r="O42" s="79"/>
      <c r="P42" s="79"/>
      <c r="Q42" s="79"/>
      <c r="R42" s="79"/>
      <c r="S42" s="82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4"/>
      <c r="AJ42" s="443" t="s">
        <v>48</v>
      </c>
      <c r="AK42" s="444"/>
      <c r="AL42" s="444"/>
      <c r="AM42" s="444"/>
      <c r="AN42" s="445"/>
      <c r="AO42" s="374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6"/>
      <c r="BC42" s="174" t="s">
        <v>217</v>
      </c>
      <c r="BD42" s="175"/>
      <c r="BE42" s="175"/>
      <c r="BF42" s="175"/>
      <c r="BG42" s="176"/>
      <c r="BH42" s="180" t="e">
        <f>'Supplier Pkg Form v.7'!BH42:BJ42</f>
        <v>#VALUE!</v>
      </c>
      <c r="BI42" s="181"/>
      <c r="BJ42" s="182"/>
      <c r="BK42" s="11"/>
      <c r="BL42" s="11"/>
      <c r="BM42" s="11"/>
      <c r="BN42" s="11"/>
      <c r="BO42" s="441"/>
      <c r="BP42" s="441"/>
      <c r="BQ42" s="441"/>
      <c r="BR42" s="441"/>
      <c r="BS42" s="441"/>
      <c r="BT42" s="441"/>
      <c r="BU42" s="441"/>
      <c r="BV42" s="1"/>
    </row>
    <row r="43" spans="1:80" ht="15.9" customHeight="1" thickBot="1" x14ac:dyDescent="0.35">
      <c r="A43" s="345" t="s">
        <v>47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442"/>
      <c r="AS43" s="349" t="s">
        <v>218</v>
      </c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1"/>
      <c r="BK43" s="12"/>
      <c r="BL43" s="12"/>
      <c r="BM43" s="12"/>
      <c r="BN43" s="12"/>
      <c r="BO43" s="405"/>
      <c r="BP43" s="405"/>
      <c r="BQ43" s="405"/>
      <c r="BR43" s="405"/>
      <c r="BS43" s="405"/>
      <c r="BT43" s="405"/>
      <c r="BU43" s="405"/>
      <c r="BV43" s="1"/>
    </row>
    <row r="44" spans="1:80" ht="12.75" customHeight="1" x14ac:dyDescent="0.25">
      <c r="A44" s="352" t="s">
        <v>26</v>
      </c>
      <c r="B44" s="332"/>
      <c r="C44" s="332"/>
      <c r="D44" s="332"/>
      <c r="E44" s="332"/>
      <c r="F44" s="332"/>
      <c r="G44" s="332"/>
      <c r="H44" s="332" t="s">
        <v>29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 t="s">
        <v>28</v>
      </c>
      <c r="T44" s="332"/>
      <c r="U44" s="332"/>
      <c r="V44" s="332"/>
      <c r="W44" s="332"/>
      <c r="X44" s="332"/>
      <c r="Y44" s="332"/>
      <c r="Z44" s="332"/>
      <c r="AA44" s="332" t="s">
        <v>27</v>
      </c>
      <c r="AB44" s="332"/>
      <c r="AC44" s="332"/>
      <c r="AD44" s="332"/>
      <c r="AE44" s="353" t="s">
        <v>36</v>
      </c>
      <c r="AF44" s="446"/>
      <c r="AG44" s="446"/>
      <c r="AH44" s="446"/>
      <c r="AI44" s="446"/>
      <c r="AJ44" s="446"/>
      <c r="AK44" s="446"/>
      <c r="AL44" s="353" t="s">
        <v>37</v>
      </c>
      <c r="AM44" s="353"/>
      <c r="AN44" s="353"/>
      <c r="AO44" s="353"/>
      <c r="AP44" s="353"/>
      <c r="AQ44" s="353"/>
      <c r="AR44" s="354"/>
      <c r="AS44" s="447">
        <f>'Supplier Pkg Form v.7'!AS44:BJ47</f>
        <v>0</v>
      </c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9"/>
      <c r="BK44" s="12"/>
      <c r="BL44" s="12"/>
      <c r="BM44" s="12"/>
      <c r="BN44" s="12"/>
      <c r="BO44" s="405"/>
      <c r="BP44" s="405"/>
      <c r="BQ44" s="405"/>
      <c r="BR44" s="405"/>
      <c r="BS44" s="405"/>
      <c r="BT44" s="405"/>
      <c r="BU44" s="405"/>
      <c r="BV44" s="1"/>
    </row>
    <row r="45" spans="1:80" ht="12" customHeight="1" x14ac:dyDescent="0.25">
      <c r="A45" s="380" t="s">
        <v>175</v>
      </c>
      <c r="B45" s="287"/>
      <c r="C45" s="287"/>
      <c r="D45" s="287"/>
      <c r="E45" s="287"/>
      <c r="F45" s="287"/>
      <c r="G45" s="287"/>
      <c r="H45" s="212" t="str">
        <f>IF('Supplier Pkg Form v.7'!H45:R45=0,"",'Supplier Pkg Form v.7'!H45:R45)</f>
        <v/>
      </c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 t="str">
        <f>IF('Supplier Pkg Form v.7'!S45:Z45=0,"",'Supplier Pkg Form v.7'!S45:Z45)</f>
        <v/>
      </c>
      <c r="T45" s="212"/>
      <c r="U45" s="212"/>
      <c r="V45" s="212"/>
      <c r="W45" s="212"/>
      <c r="X45" s="212"/>
      <c r="Y45" s="212"/>
      <c r="Z45" s="212"/>
      <c r="AA45" s="212" t="str">
        <f>IF('Supplier Pkg Form v.7'!AA45:AD45=0,"",'Supplier Pkg Form v.7'!AA45:AD45)</f>
        <v/>
      </c>
      <c r="AB45" s="212"/>
      <c r="AC45" s="212"/>
      <c r="AD45" s="202"/>
      <c r="AE45" s="429"/>
      <c r="AF45" s="430"/>
      <c r="AG45" s="430"/>
      <c r="AH45" s="430"/>
      <c r="AI45" s="430"/>
      <c r="AJ45" s="430"/>
      <c r="AK45" s="431"/>
      <c r="AL45" s="324"/>
      <c r="AM45" s="324"/>
      <c r="AN45" s="324"/>
      <c r="AO45" s="324"/>
      <c r="AP45" s="324"/>
      <c r="AQ45" s="324"/>
      <c r="AR45" s="459"/>
      <c r="AS45" s="450"/>
      <c r="AT45" s="451"/>
      <c r="AU45" s="451"/>
      <c r="AV45" s="451"/>
      <c r="AW45" s="451"/>
      <c r="AX45" s="451"/>
      <c r="AY45" s="451"/>
      <c r="AZ45" s="451"/>
      <c r="BA45" s="451"/>
      <c r="BB45" s="451"/>
      <c r="BC45" s="451"/>
      <c r="BD45" s="451"/>
      <c r="BE45" s="451"/>
      <c r="BF45" s="451"/>
      <c r="BG45" s="451"/>
      <c r="BH45" s="451"/>
      <c r="BI45" s="451"/>
      <c r="BJ45" s="452"/>
      <c r="BK45" s="12"/>
      <c r="BL45" s="12"/>
      <c r="BM45" s="12"/>
      <c r="BN45" s="12"/>
      <c r="BO45" s="405"/>
      <c r="BP45" s="405"/>
      <c r="BQ45" s="405"/>
      <c r="BR45" s="405"/>
      <c r="BS45" s="405"/>
      <c r="BT45" s="405"/>
      <c r="BU45" s="405"/>
      <c r="BV45" s="1"/>
    </row>
    <row r="46" spans="1:80" ht="12" customHeight="1" x14ac:dyDescent="0.25">
      <c r="A46" s="385" t="s">
        <v>176</v>
      </c>
      <c r="B46" s="438"/>
      <c r="C46" s="438"/>
      <c r="D46" s="438"/>
      <c r="E46" s="438"/>
      <c r="F46" s="438"/>
      <c r="G46" s="286"/>
      <c r="H46" s="212" t="str">
        <f>IF('Supplier Pkg Form v.7'!H46:R46=0,"",'Supplier Pkg Form v.7'!H46:R46)</f>
        <v/>
      </c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 t="str">
        <f>IF('Supplier Pkg Form v.7'!S46:Z46=0,"",'Supplier Pkg Form v.7'!S46:Z46)</f>
        <v/>
      </c>
      <c r="T46" s="212"/>
      <c r="U46" s="212"/>
      <c r="V46" s="212"/>
      <c r="W46" s="212"/>
      <c r="X46" s="212"/>
      <c r="Y46" s="212"/>
      <c r="Z46" s="212"/>
      <c r="AA46" s="212" t="str">
        <f>IF('Supplier Pkg Form v.7'!AA46:AD46=0,"",'Supplier Pkg Form v.7'!AA46:AD46)</f>
        <v/>
      </c>
      <c r="AB46" s="212"/>
      <c r="AC46" s="212"/>
      <c r="AD46" s="202"/>
      <c r="AE46" s="432"/>
      <c r="AF46" s="433"/>
      <c r="AG46" s="433"/>
      <c r="AH46" s="433"/>
      <c r="AI46" s="433"/>
      <c r="AJ46" s="433"/>
      <c r="AK46" s="434"/>
      <c r="AL46" s="324"/>
      <c r="AM46" s="324"/>
      <c r="AN46" s="324"/>
      <c r="AO46" s="324"/>
      <c r="AP46" s="324"/>
      <c r="AQ46" s="324"/>
      <c r="AR46" s="459"/>
      <c r="AS46" s="450"/>
      <c r="AT46" s="451"/>
      <c r="AU46" s="451"/>
      <c r="AV46" s="451"/>
      <c r="AW46" s="451"/>
      <c r="AX46" s="451"/>
      <c r="AY46" s="451"/>
      <c r="AZ46" s="451"/>
      <c r="BA46" s="451"/>
      <c r="BB46" s="451"/>
      <c r="BC46" s="451"/>
      <c r="BD46" s="451"/>
      <c r="BE46" s="451"/>
      <c r="BF46" s="451"/>
      <c r="BG46" s="451"/>
      <c r="BH46" s="451"/>
      <c r="BI46" s="451"/>
      <c r="BJ46" s="452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80" ht="12" customHeight="1" thickBot="1" x14ac:dyDescent="0.3">
      <c r="A47" s="456" t="s">
        <v>25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8"/>
      <c r="AE47" s="435"/>
      <c r="AF47" s="436"/>
      <c r="AG47" s="436"/>
      <c r="AH47" s="436"/>
      <c r="AI47" s="436"/>
      <c r="AJ47" s="436"/>
      <c r="AK47" s="437"/>
      <c r="AL47" s="460"/>
      <c r="AM47" s="460"/>
      <c r="AN47" s="460"/>
      <c r="AO47" s="460"/>
      <c r="AP47" s="460"/>
      <c r="AQ47" s="460"/>
      <c r="AR47" s="461"/>
      <c r="AS47" s="453"/>
      <c r="AT47" s="454"/>
      <c r="AU47" s="454"/>
      <c r="AV47" s="454"/>
      <c r="AW47" s="454"/>
      <c r="AX47" s="454"/>
      <c r="AY47" s="454"/>
      <c r="AZ47" s="454"/>
      <c r="BA47" s="454"/>
      <c r="BB47" s="454"/>
      <c r="BC47" s="454"/>
      <c r="BD47" s="454"/>
      <c r="BE47" s="454"/>
      <c r="BF47" s="454"/>
      <c r="BG47" s="454"/>
      <c r="BH47" s="454"/>
      <c r="BI47" s="454"/>
      <c r="BJ47" s="455"/>
    </row>
    <row r="48" spans="1:80" ht="12" customHeight="1" x14ac:dyDescent="0.25">
      <c r="BD48" s="161" t="s">
        <v>237</v>
      </c>
    </row>
    <row r="49" ht="19.5" customHeight="1" x14ac:dyDescent="0.25"/>
  </sheetData>
  <sheetProtection selectLockedCells="1" selectUnlockedCells="1"/>
  <dataConsolidate/>
  <mergeCells count="203">
    <mergeCell ref="BA40:BB40"/>
    <mergeCell ref="BC40:BD40"/>
    <mergeCell ref="BO42:BU42"/>
    <mergeCell ref="A43:AR43"/>
    <mergeCell ref="AS43:BJ43"/>
    <mergeCell ref="BO43:BU45"/>
    <mergeCell ref="A44:G44"/>
    <mergeCell ref="H44:R44"/>
    <mergeCell ref="S44:Z44"/>
    <mergeCell ref="AJ42:AN42"/>
    <mergeCell ref="AA44:AD44"/>
    <mergeCell ref="AE44:AK44"/>
    <mergeCell ref="AL44:AR44"/>
    <mergeCell ref="A45:G45"/>
    <mergeCell ref="H45:R45"/>
    <mergeCell ref="S45:Z45"/>
    <mergeCell ref="AA45:AD45"/>
    <mergeCell ref="AS44:BJ47"/>
    <mergeCell ref="AO41:BB42"/>
    <mergeCell ref="H46:R46"/>
    <mergeCell ref="S46:Z46"/>
    <mergeCell ref="AA46:AD46"/>
    <mergeCell ref="A47:AD47"/>
    <mergeCell ref="AL45:AR47"/>
    <mergeCell ref="AA40:AE41"/>
    <mergeCell ref="AF40:AI41"/>
    <mergeCell ref="AJ40:AN41"/>
    <mergeCell ref="AO40:AT40"/>
    <mergeCell ref="AU40:AZ40"/>
    <mergeCell ref="AE45:AK47"/>
    <mergeCell ref="T40:Z41"/>
    <mergeCell ref="A46:G46"/>
    <mergeCell ref="T38:Z39"/>
    <mergeCell ref="AA38:AE39"/>
    <mergeCell ref="AF38:AI39"/>
    <mergeCell ref="AJ38:AN39"/>
    <mergeCell ref="AO38:AT38"/>
    <mergeCell ref="AU38:AZ38"/>
    <mergeCell ref="A37:E38"/>
    <mergeCell ref="F37:I38"/>
    <mergeCell ref="J37:M38"/>
    <mergeCell ref="N37:P38"/>
    <mergeCell ref="Q37:S38"/>
    <mergeCell ref="T37:Z37"/>
    <mergeCell ref="A39:S39"/>
    <mergeCell ref="BA37:BB37"/>
    <mergeCell ref="BA38:BB38"/>
    <mergeCell ref="BC38:BD38"/>
    <mergeCell ref="BA39:BB39"/>
    <mergeCell ref="BC39:BD39"/>
    <mergeCell ref="AA37:AE37"/>
    <mergeCell ref="AF37:AI37"/>
    <mergeCell ref="AJ37:AN37"/>
    <mergeCell ref="AO37:AT37"/>
    <mergeCell ref="AU37:AZ37"/>
    <mergeCell ref="AO39:AT39"/>
    <mergeCell ref="AU39:AZ39"/>
    <mergeCell ref="BA34:BB34"/>
    <mergeCell ref="T36:AN36"/>
    <mergeCell ref="AO36:AT36"/>
    <mergeCell ref="AU36:AZ36"/>
    <mergeCell ref="BA36:BB36"/>
    <mergeCell ref="BC36:BD36"/>
    <mergeCell ref="AO35:AT35"/>
    <mergeCell ref="AU35:AZ35"/>
    <mergeCell ref="BA35:BB35"/>
    <mergeCell ref="BC35:BD35"/>
    <mergeCell ref="J35:M36"/>
    <mergeCell ref="N35:P36"/>
    <mergeCell ref="Q35:S36"/>
    <mergeCell ref="N34:P34"/>
    <mergeCell ref="Q34:S34"/>
    <mergeCell ref="T34:Z35"/>
    <mergeCell ref="AA34:AD35"/>
    <mergeCell ref="AO34:AT34"/>
    <mergeCell ref="AU34:AZ34"/>
    <mergeCell ref="AO32:AT33"/>
    <mergeCell ref="AU32:AZ33"/>
    <mergeCell ref="BA32:BB33"/>
    <mergeCell ref="BC32:BD33"/>
    <mergeCell ref="A32:J32"/>
    <mergeCell ref="K32:M32"/>
    <mergeCell ref="N32:P32"/>
    <mergeCell ref="Q32:S32"/>
    <mergeCell ref="T32:AC32"/>
    <mergeCell ref="AD32:AG32"/>
    <mergeCell ref="A33:E34"/>
    <mergeCell ref="F33:I34"/>
    <mergeCell ref="J33:M34"/>
    <mergeCell ref="N33:S33"/>
    <mergeCell ref="T33:AC33"/>
    <mergeCell ref="AD33:AG33"/>
    <mergeCell ref="AH33:AK33"/>
    <mergeCell ref="AL33:AN33"/>
    <mergeCell ref="AH32:AK32"/>
    <mergeCell ref="AL32:AN32"/>
    <mergeCell ref="AE34:AI35"/>
    <mergeCell ref="AJ34:AN35"/>
    <mergeCell ref="A35:E36"/>
    <mergeCell ref="F35:I36"/>
    <mergeCell ref="A31:S31"/>
    <mergeCell ref="T31:AN31"/>
    <mergeCell ref="AO31:BJ31"/>
    <mergeCell ref="A30:I30"/>
    <mergeCell ref="J30:S30"/>
    <mergeCell ref="T30:Z30"/>
    <mergeCell ref="AA30:AC30"/>
    <mergeCell ref="AD30:AJ30"/>
    <mergeCell ref="AK30:AN30"/>
    <mergeCell ref="A14:BJ14"/>
    <mergeCell ref="A15:S15"/>
    <mergeCell ref="T15:AN15"/>
    <mergeCell ref="AO15:BJ15"/>
    <mergeCell ref="A16:S29"/>
    <mergeCell ref="T16:AN29"/>
    <mergeCell ref="AO16:BJ29"/>
    <mergeCell ref="AO30:AS30"/>
    <mergeCell ref="AT30:AY30"/>
    <mergeCell ref="AZ30:BD30"/>
    <mergeCell ref="BE30:BJ30"/>
    <mergeCell ref="A6:L13"/>
    <mergeCell ref="AD8:AF8"/>
    <mergeCell ref="AG8:AM8"/>
    <mergeCell ref="AN8:AP8"/>
    <mergeCell ref="AQ8:AW8"/>
    <mergeCell ref="AX8:AZ8"/>
    <mergeCell ref="BA8:BJ8"/>
    <mergeCell ref="M9:BJ9"/>
    <mergeCell ref="AU12:BD12"/>
    <mergeCell ref="BL12:BO12"/>
    <mergeCell ref="M13:T13"/>
    <mergeCell ref="U13:Z13"/>
    <mergeCell ref="AA13:AI13"/>
    <mergeCell ref="AJ13:AM13"/>
    <mergeCell ref="AN13:AR13"/>
    <mergeCell ref="AS13:AV13"/>
    <mergeCell ref="AW13:BA13"/>
    <mergeCell ref="BB13:BE13"/>
    <mergeCell ref="M12:T12"/>
    <mergeCell ref="U12:AK12"/>
    <mergeCell ref="AL12:AP12"/>
    <mergeCell ref="AQ12:AT12"/>
    <mergeCell ref="BF13:BJ13"/>
    <mergeCell ref="BK6:BL6"/>
    <mergeCell ref="BO6:BQ6"/>
    <mergeCell ref="M7:AE7"/>
    <mergeCell ref="AF7:BJ7"/>
    <mergeCell ref="BK7:BL7"/>
    <mergeCell ref="BO7:BQ7"/>
    <mergeCell ref="M11:T11"/>
    <mergeCell ref="U11:AC11"/>
    <mergeCell ref="AD11:AK11"/>
    <mergeCell ref="AL11:AT11"/>
    <mergeCell ref="AU11:BB11"/>
    <mergeCell ref="BC11:BJ11"/>
    <mergeCell ref="M10:T10"/>
    <mergeCell ref="U10:Z10"/>
    <mergeCell ref="AA10:AM10"/>
    <mergeCell ref="AN10:AT10"/>
    <mergeCell ref="AU10:BC10"/>
    <mergeCell ref="BD10:BJ10"/>
    <mergeCell ref="M6:T6"/>
    <mergeCell ref="U6:AT6"/>
    <mergeCell ref="AU6:BC6"/>
    <mergeCell ref="BD6:BJ6"/>
    <mergeCell ref="M8:T8"/>
    <mergeCell ref="U8:AC8"/>
    <mergeCell ref="BC1:BJ1"/>
    <mergeCell ref="BC2:BF2"/>
    <mergeCell ref="BG2:BJ2"/>
    <mergeCell ref="BC3:BE3"/>
    <mergeCell ref="BG3:BI3"/>
    <mergeCell ref="BC4:BE4"/>
    <mergeCell ref="BG4:BI4"/>
    <mergeCell ref="A5:L5"/>
    <mergeCell ref="M5:BJ5"/>
    <mergeCell ref="AX1:BB1"/>
    <mergeCell ref="AX2:BB2"/>
    <mergeCell ref="AX3:BB3"/>
    <mergeCell ref="AX4:BB4"/>
    <mergeCell ref="A1:AW4"/>
    <mergeCell ref="BE40:BG40"/>
    <mergeCell ref="BH40:BJ40"/>
    <mergeCell ref="BC41:BG41"/>
    <mergeCell ref="BH41:BJ41"/>
    <mergeCell ref="BC42:BG42"/>
    <mergeCell ref="BH42:BJ42"/>
    <mergeCell ref="BE34:BG34"/>
    <mergeCell ref="BH34:BJ34"/>
    <mergeCell ref="BE32:BG33"/>
    <mergeCell ref="BH32:BJ33"/>
    <mergeCell ref="BE35:BG35"/>
    <mergeCell ref="BH35:BJ35"/>
    <mergeCell ref="BE36:BG36"/>
    <mergeCell ref="BH36:BJ36"/>
    <mergeCell ref="BC34:BD34"/>
    <mergeCell ref="BH37:BJ37"/>
    <mergeCell ref="BH38:BJ38"/>
    <mergeCell ref="BH39:BJ39"/>
    <mergeCell ref="BC37:BD37"/>
    <mergeCell ref="BE37:BG37"/>
    <mergeCell ref="BE38:BG38"/>
    <mergeCell ref="BE39:BG39"/>
  </mergeCells>
  <conditionalFormatting sqref="AJ38">
    <cfRule type="cellIs" dxfId="17" priority="16" operator="equal">
      <formula>0.85</formula>
    </cfRule>
    <cfRule type="cellIs" dxfId="16" priority="17" operator="greaterThan">
      <formula>0.85</formula>
    </cfRule>
    <cfRule type="cellIs" dxfId="15" priority="18" operator="lessThan">
      <formula>0.85</formula>
    </cfRule>
  </conditionalFormatting>
  <conditionalFormatting sqref="AJ40:AN41">
    <cfRule type="cellIs" dxfId="14" priority="13" operator="lessThan">
      <formula>0.85</formula>
    </cfRule>
    <cfRule type="cellIs" dxfId="13" priority="14" operator="greaterThan">
      <formula>0.85</formula>
    </cfRule>
    <cfRule type="cellIs" dxfId="12" priority="15" operator="equal">
      <formula>0.85</formula>
    </cfRule>
  </conditionalFormatting>
  <dataValidations count="17">
    <dataValidation allowBlank="1" showInputMessage="1" showErrorMessage="1" prompt="If select mm, Kg must be selected too." sqref="BJ4" xr:uid="{00000000-0002-0000-0100-000000000000}"/>
    <dataValidation allowBlank="1" showInputMessage="1" showErrorMessage="1" prompt="If select Kg, mm must be selected too." sqref="BJ3" xr:uid="{00000000-0002-0000-0100-000001000000}"/>
    <dataValidation allowBlank="1" showInputMessage="1" showErrorMessage="1" prompt="If select Inches, Lbs must be selected too." sqref="BF3:BF4" xr:uid="{00000000-0002-0000-0100-000002000000}"/>
    <dataValidation allowBlank="1" showInputMessage="1" showErrorMessage="1" prompt="LENGTH_x000a_" sqref="AN13:AR13 AW13:BA13 BF13:BJ13" xr:uid="{00000000-0002-0000-0100-000003000000}"/>
    <dataValidation allowBlank="1" showInputMessage="1" showErrorMessage="1" prompt="Weight_x000a_" sqref="U13:Z13" xr:uid="{00000000-0002-0000-0100-000004000000}"/>
    <dataValidation allowBlank="1" showInputMessage="1" showErrorMessage="1" prompt="PHOTO NOT TO EXCEED 300 Kb" sqref="A5 A6:L13 A16:BJ29" xr:uid="{00000000-0002-0000-0100-000006000000}"/>
    <dataValidation allowBlank="1" showInputMessage="1" showErrorMessage="1" prompt="PALLET ONLY HEIGHT" sqref="AL32:AN33" xr:uid="{00000000-0002-0000-0100-00000A000000}"/>
    <dataValidation allowBlank="1" showInputMessage="1" showErrorMessage="1" prompt="PALLET ONLY LENGTH" sqref="AD32:AK33" xr:uid="{00000000-0002-0000-0100-00000B000000}"/>
    <dataValidation allowBlank="1" showInputMessage="1" showErrorMessage="1" prompt="SINGLE CARTON LENGTH_x000a_" sqref="K32:S32" xr:uid="{00000000-0002-0000-0100-00000C000000}"/>
    <dataValidation allowBlank="1" showInputMessage="1" showErrorMessage="1" prompt="Enter weight per single unit" sqref="BC34:BD40" xr:uid="{00000000-0002-0000-0100-00000D000000}"/>
    <dataValidation allowBlank="1" showInputMessage="1" showErrorMessage="1" prompt="Enter total quantity per unit load" sqref="BA34:BB40" xr:uid="{00000000-0002-0000-0100-00000E000000}"/>
    <dataValidation allowBlank="1" showInputMessage="1" showErrorMessage="1" prompt="Weight" sqref="N35:S38 F35:I38" xr:uid="{00000000-0002-0000-0100-00000F000000}"/>
    <dataValidation allowBlank="1" showInputMessage="1" showErrorMessage="1" prompt="Complete Unit Load Density (number of parts per Unit Load)" sqref="AJ34" xr:uid="{00000000-0002-0000-0100-000010000000}"/>
    <dataValidation allowBlank="1" showInputMessage="1" showErrorMessage="1" prompt="Complete Single Carton Density (number of parts per carton) if applicable" sqref="AA34" xr:uid="{00000000-0002-0000-0100-000011000000}"/>
    <dataValidation allowBlank="1" showInputMessage="1" showErrorMessage="1" prompt="FOR EXAMPLE: 32 ECT / FLUTE C" sqref="J30:S30" xr:uid="{00000000-0002-0000-0100-000012000000}"/>
    <dataValidation allowBlank="1" showErrorMessage="1" prompt="LENGTH" sqref="BE34:BJ40" xr:uid="{56DA782D-1C2A-4F99-86ED-94436228D186}"/>
    <dataValidation allowBlank="1" showErrorMessage="1" sqref="BC41:BJ42" xr:uid="{F57FF6E2-3394-400B-9EA8-BC8B9A911338}"/>
  </dataValidations>
  <printOptions horizontalCentered="1" verticalCentered="1"/>
  <pageMargins left="0.25" right="0.25" top="0.25" bottom="0.3" header="0.24" footer="0.3"/>
  <pageSetup orientation="landscape" r:id="rId1"/>
  <headerFooter>
    <oddHeader>&amp;R&amp;"Calibri"&amp;12&amp;K000000 Internal&amp;1#_x000D_</oddHeader>
  </headerFooter>
  <customProperties>
    <customPr name="_pios_id" r:id="rId2"/>
  </customPropertie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78"/>
  <sheetViews>
    <sheetView showGridLines="0" zoomScaleNormal="100" zoomScaleSheetLayoutView="145" workbookViewId="0">
      <selection activeCell="AU51" sqref="AU51:AU52"/>
    </sheetView>
  </sheetViews>
  <sheetFormatPr defaultRowHeight="15" x14ac:dyDescent="0.25"/>
  <cols>
    <col min="1" max="61" width="1.90625" customWidth="1"/>
    <col min="62" max="62" width="3.90625" customWidth="1"/>
    <col min="63" max="126" width="1.90625" customWidth="1"/>
  </cols>
  <sheetData>
    <row r="1" spans="1:119" ht="10.5" customHeight="1" x14ac:dyDescent="0.6">
      <c r="A1" s="402" t="s">
        <v>236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483"/>
      <c r="AX1" s="227" t="s">
        <v>100</v>
      </c>
      <c r="AY1" s="228"/>
      <c r="AZ1" s="228"/>
      <c r="BA1" s="228"/>
      <c r="BB1" s="229"/>
      <c r="BC1" s="486" t="s">
        <v>65</v>
      </c>
      <c r="BD1" s="230"/>
      <c r="BE1" s="230"/>
      <c r="BF1" s="230"/>
      <c r="BG1" s="230"/>
      <c r="BH1" s="230"/>
      <c r="BI1" s="230"/>
      <c r="BJ1" s="231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ht="10.5" customHeight="1" thickBot="1" x14ac:dyDescent="0.6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484"/>
      <c r="AX2" s="232">
        <f>'Supplier Pkg Form v.7'!AX2:BB2</f>
        <v>0</v>
      </c>
      <c r="AY2" s="233"/>
      <c r="AZ2" s="233"/>
      <c r="BA2" s="233"/>
      <c r="BB2" s="234"/>
      <c r="BC2" s="390" t="s">
        <v>70</v>
      </c>
      <c r="BD2" s="390"/>
      <c r="BE2" s="390"/>
      <c r="BF2" s="487"/>
      <c r="BG2" s="236" t="s">
        <v>71</v>
      </c>
      <c r="BH2" s="236"/>
      <c r="BI2" s="236"/>
      <c r="BJ2" s="238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1.25" customHeight="1" thickBot="1" x14ac:dyDescent="0.6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484"/>
      <c r="AX3" s="239" t="s">
        <v>27</v>
      </c>
      <c r="AY3" s="240"/>
      <c r="AZ3" s="240"/>
      <c r="BA3" s="240"/>
      <c r="BB3" s="241"/>
      <c r="BC3" s="394" t="s">
        <v>66</v>
      </c>
      <c r="BD3" s="394"/>
      <c r="BE3" s="395"/>
      <c r="BF3" s="20"/>
      <c r="BG3" s="235" t="s">
        <v>67</v>
      </c>
      <c r="BH3" s="236"/>
      <c r="BI3" s="488"/>
      <c r="BJ3" s="23" t="s">
        <v>72</v>
      </c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thickBot="1" x14ac:dyDescent="0.65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485"/>
      <c r="AX4" s="263" t="str">
        <f>IF('Supplier Pkg Form v.7'!AX4:BB4=0,"",'Supplier Pkg Form v.7'!AX4:BB4)</f>
        <v/>
      </c>
      <c r="AY4" s="264"/>
      <c r="AZ4" s="264"/>
      <c r="BA4" s="264"/>
      <c r="BB4" s="265"/>
      <c r="BC4" s="489" t="s">
        <v>68</v>
      </c>
      <c r="BD4" s="489"/>
      <c r="BE4" s="490"/>
      <c r="BF4" s="21"/>
      <c r="BG4" s="491" t="s">
        <v>69</v>
      </c>
      <c r="BH4" s="237"/>
      <c r="BI4" s="492"/>
      <c r="BJ4" s="24" t="s">
        <v>72</v>
      </c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5.9" customHeight="1" x14ac:dyDescent="0.3">
      <c r="A5" s="266" t="s">
        <v>62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8"/>
      <c r="M5" s="269" t="s">
        <v>30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1"/>
      <c r="BM5" s="1"/>
      <c r="BN5" s="1"/>
      <c r="BO5" s="1"/>
      <c r="BP5" s="1"/>
      <c r="BQ5" s="1"/>
      <c r="BR5" s="1"/>
      <c r="BS5" s="1"/>
      <c r="BT5" s="1"/>
      <c r="BU5" s="1"/>
    </row>
    <row r="6" spans="1:119" ht="12" customHeight="1" x14ac:dyDescent="0.25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199" t="s">
        <v>0</v>
      </c>
      <c r="N6" s="200"/>
      <c r="O6" s="200"/>
      <c r="P6" s="200"/>
      <c r="Q6" s="200"/>
      <c r="R6" s="200"/>
      <c r="S6" s="200"/>
      <c r="T6" s="201"/>
      <c r="U6" s="203" t="str">
        <f>IF('Supplier Pkg Form v.7'!U6:AT6=0,"",'Supplier Pkg Form v.7'!U6:AT6)</f>
        <v/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4"/>
      <c r="AU6" s="211" t="s">
        <v>1</v>
      </c>
      <c r="AV6" s="200"/>
      <c r="AW6" s="200"/>
      <c r="AX6" s="200"/>
      <c r="AY6" s="200"/>
      <c r="AZ6" s="200"/>
      <c r="BA6" s="200"/>
      <c r="BB6" s="200"/>
      <c r="BC6" s="201"/>
      <c r="BD6" s="212" t="str">
        <f>IF('Supplier Pkg Form v.7'!BD6:BJ6=0,"",'Supplier Pkg Form v.7'!BD6:BJ6)</f>
        <v/>
      </c>
      <c r="BE6" s="212"/>
      <c r="BF6" s="212"/>
      <c r="BG6" s="212"/>
      <c r="BH6" s="212"/>
      <c r="BI6" s="212"/>
      <c r="BJ6" s="213"/>
      <c r="BK6" s="405"/>
      <c r="BL6" s="406"/>
      <c r="BM6" s="1"/>
      <c r="BN6" s="1"/>
      <c r="BO6" s="405"/>
      <c r="BP6" s="405"/>
      <c r="BQ6" s="405"/>
      <c r="BR6" s="1"/>
      <c r="BS6" s="1"/>
      <c r="BT6" s="1"/>
      <c r="BU6" s="1"/>
    </row>
    <row r="7" spans="1:119" ht="12" customHeight="1" x14ac:dyDescent="0.25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7"/>
      <c r="M7" s="191" t="s">
        <v>74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F7" s="194" t="str">
        <f>IF('Supplier Pkg Form v.7'!AF7:BJ7=0,"",'Supplier Pkg Form v.7'!AF7:BJ7)</f>
        <v/>
      </c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5"/>
      <c r="BK7" s="405"/>
      <c r="BL7" s="406"/>
      <c r="BM7" s="1"/>
      <c r="BN7" s="1"/>
      <c r="BO7" s="405"/>
      <c r="BP7" s="405"/>
      <c r="BQ7" s="405"/>
      <c r="BR7" s="1"/>
      <c r="BS7" s="1"/>
      <c r="BT7" s="1"/>
      <c r="BU7" s="1"/>
    </row>
    <row r="8" spans="1:119" ht="12" customHeight="1" thickBot="1" x14ac:dyDescent="0.3">
      <c r="A8" s="275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7"/>
      <c r="M8" s="281" t="s">
        <v>2</v>
      </c>
      <c r="N8" s="217"/>
      <c r="O8" s="217"/>
      <c r="P8" s="217"/>
      <c r="Q8" s="217"/>
      <c r="R8" s="217"/>
      <c r="S8" s="217"/>
      <c r="T8" s="218"/>
      <c r="U8" s="214" t="str">
        <f>IF('Supplier Pkg Form v.7'!U8:AC8=0,"",'Supplier Pkg Form v.7'!U8:AC8)</f>
        <v/>
      </c>
      <c r="V8" s="215"/>
      <c r="W8" s="215"/>
      <c r="X8" s="215"/>
      <c r="Y8" s="215"/>
      <c r="Z8" s="215"/>
      <c r="AA8" s="215"/>
      <c r="AB8" s="215"/>
      <c r="AC8" s="215"/>
      <c r="AD8" s="216" t="s">
        <v>75</v>
      </c>
      <c r="AE8" s="217"/>
      <c r="AF8" s="218"/>
      <c r="AG8" s="214" t="str">
        <f>IF('Supplier Pkg Form v.7'!AG8:AM8=0,"",'Supplier Pkg Form v.7'!AG8:AM8)</f>
        <v/>
      </c>
      <c r="AH8" s="215"/>
      <c r="AI8" s="215"/>
      <c r="AJ8" s="215"/>
      <c r="AK8" s="215"/>
      <c r="AL8" s="215"/>
      <c r="AM8" s="219"/>
      <c r="AN8" s="220" t="s">
        <v>31</v>
      </c>
      <c r="AO8" s="221"/>
      <c r="AP8" s="222"/>
      <c r="AQ8" s="214" t="str">
        <f>IF('Supplier Pkg Form v.7'!AQ8:AW8=0,"",'Supplier Pkg Form v.7'!AQ8:AW8)</f>
        <v/>
      </c>
      <c r="AR8" s="215"/>
      <c r="AS8" s="215"/>
      <c r="AT8" s="215"/>
      <c r="AU8" s="215"/>
      <c r="AV8" s="215"/>
      <c r="AW8" s="219"/>
      <c r="AX8" s="216" t="s">
        <v>76</v>
      </c>
      <c r="AY8" s="217"/>
      <c r="AZ8" s="218"/>
      <c r="BA8" s="257" t="str">
        <f>IF('Supplier Pkg Form v.7'!BA8:BJ8=0,"",'Supplier Pkg Form v.7'!BA8:BJ8)</f>
        <v/>
      </c>
      <c r="BB8" s="258"/>
      <c r="BC8" s="258"/>
      <c r="BD8" s="258"/>
      <c r="BE8" s="258"/>
      <c r="BF8" s="258"/>
      <c r="BG8" s="258"/>
      <c r="BH8" s="258"/>
      <c r="BI8" s="258"/>
      <c r="BJ8" s="259"/>
      <c r="BL8" s="45"/>
      <c r="BM8" s="46"/>
      <c r="BN8" s="46"/>
      <c r="BO8" s="46"/>
      <c r="BP8" s="46" t="s">
        <v>139</v>
      </c>
      <c r="BQ8" s="46"/>
      <c r="BR8" s="46"/>
      <c r="BS8" s="46"/>
      <c r="BT8" s="46"/>
      <c r="BU8" s="46"/>
      <c r="BV8" s="45"/>
      <c r="BW8" s="45"/>
      <c r="BX8" s="45"/>
      <c r="BY8" s="45"/>
      <c r="BZ8" s="45"/>
      <c r="CA8" s="45"/>
      <c r="CB8" s="7"/>
    </row>
    <row r="9" spans="1:119" ht="15.9" customHeight="1" x14ac:dyDescent="0.3">
      <c r="A9" s="275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7"/>
      <c r="M9" s="260" t="s">
        <v>32</v>
      </c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2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7"/>
    </row>
    <row r="10" spans="1:119" ht="12" customHeight="1" x14ac:dyDescent="0.3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  <c r="M10" s="410" t="s">
        <v>173</v>
      </c>
      <c r="N10" s="411"/>
      <c r="O10" s="411"/>
      <c r="P10" s="411"/>
      <c r="Q10" s="411"/>
      <c r="R10" s="411"/>
      <c r="S10" s="411"/>
      <c r="T10" s="412"/>
      <c r="U10" s="202">
        <f>'Supplier Pkg Form v.7'!U10:Z10</f>
        <v>0</v>
      </c>
      <c r="V10" s="203"/>
      <c r="W10" s="203"/>
      <c r="X10" s="203"/>
      <c r="Y10" s="203"/>
      <c r="Z10" s="204"/>
      <c r="AA10" s="205" t="s">
        <v>172</v>
      </c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7"/>
      <c r="AN10" s="208">
        <f>'Supplier Pkg Form v.7'!AN10:AT10</f>
        <v>0</v>
      </c>
      <c r="AO10" s="209"/>
      <c r="AP10" s="209"/>
      <c r="AQ10" s="209"/>
      <c r="AR10" s="209"/>
      <c r="AS10" s="209"/>
      <c r="AT10" s="210"/>
      <c r="AU10" s="211" t="s">
        <v>3</v>
      </c>
      <c r="AV10" s="200"/>
      <c r="AW10" s="200"/>
      <c r="AX10" s="200"/>
      <c r="AY10" s="200"/>
      <c r="AZ10" s="200"/>
      <c r="BA10" s="200"/>
      <c r="BB10" s="200"/>
      <c r="BC10" s="201"/>
      <c r="BD10" s="212" t="str">
        <f>IF('Supplier Pkg Form v.7'!BD10:BJ10=0,"",'Supplier Pkg Form v.7'!BD10:BJ10)</f>
        <v/>
      </c>
      <c r="BE10" s="212"/>
      <c r="BF10" s="212"/>
      <c r="BG10" s="212"/>
      <c r="BH10" s="212"/>
      <c r="BI10" s="212"/>
      <c r="BJ10" s="213"/>
      <c r="BL10" s="45"/>
      <c r="BM10" s="45"/>
      <c r="BN10" s="45"/>
      <c r="BO10" s="45"/>
      <c r="BP10" s="45" t="s">
        <v>140</v>
      </c>
      <c r="BQ10" s="45"/>
      <c r="BR10" s="45"/>
      <c r="BS10" s="47"/>
      <c r="BT10" s="45"/>
      <c r="BU10" s="45"/>
      <c r="BV10" s="45"/>
      <c r="BW10" s="45"/>
      <c r="BX10" s="45"/>
      <c r="BY10" s="45"/>
      <c r="BZ10" s="45"/>
      <c r="CA10" s="45"/>
      <c r="CB10" s="7"/>
    </row>
    <row r="11" spans="1:119" ht="12" customHeight="1" x14ac:dyDescent="0.25">
      <c r="A11" s="275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7"/>
      <c r="M11" s="407" t="s">
        <v>174</v>
      </c>
      <c r="N11" s="408"/>
      <c r="O11" s="408"/>
      <c r="P11" s="408"/>
      <c r="Q11" s="408"/>
      <c r="R11" s="408"/>
      <c r="S11" s="408"/>
      <c r="T11" s="408"/>
      <c r="U11" s="248" t="str">
        <f>IF('Supplier Pkg Form v.7'!U11:AC11=0,"",'Supplier Pkg Form v.7'!U11:AC11)</f>
        <v/>
      </c>
      <c r="V11" s="249"/>
      <c r="W11" s="249"/>
      <c r="X11" s="249"/>
      <c r="Y11" s="249"/>
      <c r="Z11" s="249"/>
      <c r="AA11" s="249"/>
      <c r="AB11" s="249"/>
      <c r="AC11" s="250"/>
      <c r="AD11" s="248" t="str">
        <f>IF('Supplier Pkg Form v.7'!AD11:AK11=0,"",'Supplier Pkg Form v.7'!AD11:AK11)</f>
        <v/>
      </c>
      <c r="AE11" s="249"/>
      <c r="AF11" s="249"/>
      <c r="AG11" s="249"/>
      <c r="AH11" s="249"/>
      <c r="AI11" s="249"/>
      <c r="AJ11" s="249"/>
      <c r="AK11" s="250"/>
      <c r="AL11" s="248" t="str">
        <f>IF('Supplier Pkg Form v.7'!AL11:AT11=0,"",'Supplier Pkg Form v.7'!AL11:AT11)</f>
        <v/>
      </c>
      <c r="AM11" s="249"/>
      <c r="AN11" s="249"/>
      <c r="AO11" s="249"/>
      <c r="AP11" s="249"/>
      <c r="AQ11" s="249"/>
      <c r="AR11" s="249"/>
      <c r="AS11" s="249"/>
      <c r="AT11" s="250"/>
      <c r="AU11" s="248" t="str">
        <f>IF('Supplier Pkg Form v.7'!AU11:BB11=0,"",'Supplier Pkg Form v.7'!AU11:BB11)</f>
        <v/>
      </c>
      <c r="AV11" s="249"/>
      <c r="AW11" s="249"/>
      <c r="AX11" s="249"/>
      <c r="AY11" s="249"/>
      <c r="AZ11" s="249"/>
      <c r="BA11" s="249"/>
      <c r="BB11" s="250"/>
      <c r="BC11" s="248" t="str">
        <f>IF('Supplier Pkg Form v.7'!BC11:BJ11=0,"",'Supplier Pkg Form v.7'!BC11:BJ11)</f>
        <v/>
      </c>
      <c r="BD11" s="253"/>
      <c r="BE11" s="253"/>
      <c r="BF11" s="253"/>
      <c r="BG11" s="253"/>
      <c r="BH11" s="253"/>
      <c r="BI11" s="253"/>
      <c r="BJ11" s="409"/>
      <c r="BL11" s="45"/>
      <c r="BM11" s="45"/>
      <c r="BN11" s="45"/>
      <c r="BO11" s="45"/>
      <c r="BP11" s="45" t="s">
        <v>154</v>
      </c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7"/>
    </row>
    <row r="12" spans="1:119" ht="12" customHeight="1" x14ac:dyDescent="0.25">
      <c r="A12" s="275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7"/>
      <c r="M12" s="282" t="s">
        <v>4</v>
      </c>
      <c r="N12" s="162"/>
      <c r="O12" s="162"/>
      <c r="P12" s="162"/>
      <c r="Q12" s="162"/>
      <c r="R12" s="162"/>
      <c r="S12" s="162"/>
      <c r="T12" s="162"/>
      <c r="U12" s="233" t="str">
        <f>IF('Supplier Pkg Form v.7'!U12:AK12=0,"",'Supplier Pkg Form v.7'!U12:AK12)</f>
        <v/>
      </c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83" t="s">
        <v>12</v>
      </c>
      <c r="AM12" s="283"/>
      <c r="AN12" s="283"/>
      <c r="AO12" s="283"/>
      <c r="AP12" s="283"/>
      <c r="AQ12" s="212">
        <f>'Supplier Pkg Form v.7'!AQ12:AT12</f>
        <v>0</v>
      </c>
      <c r="AR12" s="212"/>
      <c r="AS12" s="212"/>
      <c r="AT12" s="212"/>
      <c r="AU12" s="479" t="s">
        <v>97</v>
      </c>
      <c r="AV12" s="480"/>
      <c r="AW12" s="480"/>
      <c r="AX12" s="480"/>
      <c r="AY12" s="480"/>
      <c r="AZ12" s="480"/>
      <c r="BA12" s="480"/>
      <c r="BB12" s="480"/>
      <c r="BC12" s="480"/>
      <c r="BD12" s="480"/>
      <c r="BE12" s="481"/>
      <c r="BF12" s="481"/>
      <c r="BG12" s="481"/>
      <c r="BH12" s="481"/>
      <c r="BI12" s="481"/>
      <c r="BJ12" s="482"/>
      <c r="BL12" s="70"/>
      <c r="BM12" s="70"/>
      <c r="BN12" s="70"/>
      <c r="BO12" s="70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7"/>
    </row>
    <row r="13" spans="1:119" ht="12" customHeight="1" thickBot="1" x14ac:dyDescent="0.3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80"/>
      <c r="M13" s="414" t="s">
        <v>77</v>
      </c>
      <c r="N13" s="415"/>
      <c r="O13" s="415"/>
      <c r="P13" s="415"/>
      <c r="Q13" s="415"/>
      <c r="R13" s="415"/>
      <c r="S13" s="415"/>
      <c r="T13" s="415"/>
      <c r="U13" s="419">
        <f>IF('Supplier Pkg Form v.7'!BJ3=0,'Supplier Pkg Form v.7'!U13/2.2,'Supplier Pkg Form v.7'!U13)</f>
        <v>0</v>
      </c>
      <c r="V13" s="419"/>
      <c r="W13" s="419"/>
      <c r="X13" s="419"/>
      <c r="Y13" s="419"/>
      <c r="Z13" s="419"/>
      <c r="AA13" s="415" t="s">
        <v>80</v>
      </c>
      <c r="AB13" s="415"/>
      <c r="AC13" s="415"/>
      <c r="AD13" s="415"/>
      <c r="AE13" s="415"/>
      <c r="AF13" s="415"/>
      <c r="AG13" s="415"/>
      <c r="AH13" s="415"/>
      <c r="AI13" s="417"/>
      <c r="AJ13" s="408" t="s">
        <v>78</v>
      </c>
      <c r="AK13" s="408"/>
      <c r="AL13" s="408"/>
      <c r="AM13" s="418"/>
      <c r="AN13" s="471">
        <f>IF('Supplier Pkg Form v.7'!BJ4=0,'Supplier Pkg Form v.7'!AN13*25.4,('Supplier Pkg Form v.7'!AN13))</f>
        <v>0</v>
      </c>
      <c r="AO13" s="471"/>
      <c r="AP13" s="471"/>
      <c r="AQ13" s="471"/>
      <c r="AR13" s="471"/>
      <c r="AS13" s="472" t="s">
        <v>79</v>
      </c>
      <c r="AT13" s="473"/>
      <c r="AU13" s="473"/>
      <c r="AV13" s="474"/>
      <c r="AW13" s="471">
        <f>IF('Supplier Pkg Form v.7'!BJ4=0,'Supplier Pkg Form v.7'!AW13*25.4,('Supplier Pkg Form v.7'!AW13))</f>
        <v>0</v>
      </c>
      <c r="AX13" s="471"/>
      <c r="AY13" s="471"/>
      <c r="AZ13" s="471"/>
      <c r="BA13" s="471"/>
      <c r="BB13" s="472" t="s">
        <v>81</v>
      </c>
      <c r="BC13" s="473"/>
      <c r="BD13" s="475"/>
      <c r="BE13" s="476"/>
      <c r="BF13" s="477">
        <f>IF('Supplier Pkg Form v.7'!BJ4=0,'Supplier Pkg Form v.7'!BF13*25.4,('Supplier Pkg Form v.7'!BF13))</f>
        <v>0</v>
      </c>
      <c r="BG13" s="477"/>
      <c r="BH13" s="477"/>
      <c r="BI13" s="477"/>
      <c r="BJ13" s="478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7"/>
    </row>
    <row r="14" spans="1:119" ht="15.9" customHeight="1" x14ac:dyDescent="0.3">
      <c r="A14" s="295" t="s">
        <v>33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7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7"/>
    </row>
    <row r="15" spans="1:119" ht="12" customHeight="1" x14ac:dyDescent="0.25">
      <c r="A15" s="298" t="s">
        <v>82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 t="s">
        <v>86</v>
      </c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 t="s">
        <v>38</v>
      </c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300"/>
      <c r="BL15" s="45"/>
      <c r="BM15" s="45"/>
      <c r="BN15" s="45"/>
      <c r="BO15" s="45"/>
      <c r="BP15" s="45"/>
      <c r="BQ15" s="45"/>
      <c r="BR15" s="45" t="s">
        <v>144</v>
      </c>
      <c r="BS15" s="45"/>
      <c r="BT15" s="45"/>
      <c r="BU15" s="45"/>
      <c r="BV15" s="45"/>
      <c r="BW15" s="45"/>
      <c r="BX15" s="45"/>
      <c r="BY15" s="45"/>
      <c r="BZ15" s="45"/>
      <c r="CA15" s="45"/>
      <c r="CB15" s="7"/>
    </row>
    <row r="16" spans="1:119" ht="12" customHeight="1" x14ac:dyDescent="0.25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>
        <f>'Supplier Pkg Form v.7'!AO16:BJ29</f>
        <v>0</v>
      </c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3"/>
      <c r="BL16" s="45"/>
      <c r="BM16" s="45"/>
      <c r="BN16" s="45"/>
      <c r="BO16" s="45"/>
      <c r="BP16" s="45"/>
      <c r="BQ16" s="45"/>
      <c r="BR16" s="48" t="s">
        <v>68</v>
      </c>
      <c r="BS16" s="45" t="s">
        <v>16</v>
      </c>
      <c r="BT16" s="45" t="s">
        <v>17</v>
      </c>
      <c r="BU16" s="54" t="s">
        <v>53</v>
      </c>
      <c r="BV16" s="45" t="s">
        <v>150</v>
      </c>
      <c r="BW16" s="45"/>
      <c r="BX16" s="45"/>
      <c r="BY16" s="45"/>
      <c r="BZ16" s="45"/>
      <c r="CA16" s="45"/>
      <c r="CB16" s="7"/>
    </row>
    <row r="17" spans="1:81" ht="15.9" customHeight="1" x14ac:dyDescent="0.2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3"/>
      <c r="BL17" s="45"/>
      <c r="BM17" s="45"/>
      <c r="BN17" s="45"/>
      <c r="BO17" s="45"/>
      <c r="BP17" s="45"/>
      <c r="BQ17" s="45"/>
      <c r="BR17" s="48" t="s">
        <v>141</v>
      </c>
      <c r="BS17" s="57">
        <f>52*12</f>
        <v>624</v>
      </c>
      <c r="BT17" s="58">
        <v>90</v>
      </c>
      <c r="BU17" s="55">
        <v>104</v>
      </c>
      <c r="BV17" s="56">
        <f>BS17*BT17*BU17</f>
        <v>5840640</v>
      </c>
      <c r="BW17" s="45"/>
      <c r="BX17" s="45"/>
      <c r="BY17" s="45"/>
      <c r="BZ17" s="45"/>
      <c r="CA17" s="45"/>
      <c r="CB17" s="7"/>
    </row>
    <row r="18" spans="1:81" ht="12" customHeight="1" x14ac:dyDescent="0.25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3"/>
      <c r="BL18" s="45"/>
      <c r="BM18" s="45"/>
      <c r="BN18" s="45"/>
      <c r="BO18" s="45"/>
      <c r="BP18" s="45"/>
      <c r="BQ18" s="45"/>
      <c r="BR18" s="48" t="s">
        <v>142</v>
      </c>
      <c r="BS18" s="57">
        <v>470</v>
      </c>
      <c r="BT18" s="58">
        <v>90</v>
      </c>
      <c r="BU18" s="53">
        <v>104</v>
      </c>
      <c r="BV18" s="56">
        <f>BS18*BT18*BU18</f>
        <v>4399200</v>
      </c>
      <c r="BW18" s="45"/>
      <c r="BX18" s="45"/>
      <c r="BY18" s="45"/>
      <c r="BZ18" s="45"/>
      <c r="CA18" s="45"/>
      <c r="CB18" s="7"/>
    </row>
    <row r="19" spans="1:81" ht="12" customHeight="1" x14ac:dyDescent="0.2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3"/>
      <c r="BL19" s="45"/>
      <c r="BM19" s="45"/>
      <c r="BN19" s="45"/>
      <c r="BO19" s="45"/>
      <c r="BP19" s="45"/>
      <c r="BQ19" s="45"/>
      <c r="BR19" s="45"/>
      <c r="BS19" s="53"/>
      <c r="BT19" s="53"/>
      <c r="BU19" s="53"/>
      <c r="BV19" s="45"/>
      <c r="BW19" s="45"/>
      <c r="BX19" s="45"/>
      <c r="BY19" s="45"/>
      <c r="BZ19" s="45"/>
      <c r="CA19" s="45"/>
      <c r="CB19" s="7"/>
    </row>
    <row r="20" spans="1:81" ht="12" customHeight="1" x14ac:dyDescent="0.2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3"/>
      <c r="BL20" s="45"/>
      <c r="BM20" s="45"/>
      <c r="BN20" s="45"/>
      <c r="BO20" s="45"/>
      <c r="BP20" s="45"/>
      <c r="BQ20" s="45"/>
      <c r="BR20" s="48" t="s">
        <v>143</v>
      </c>
      <c r="BS20" s="50" t="s">
        <v>16</v>
      </c>
      <c r="BT20" s="50" t="s">
        <v>17</v>
      </c>
      <c r="BU20" s="50" t="s">
        <v>53</v>
      </c>
      <c r="BV20" s="45" t="s">
        <v>150</v>
      </c>
      <c r="BW20" s="45"/>
      <c r="BX20" s="45"/>
      <c r="BY20" s="45"/>
      <c r="BZ20" s="45"/>
      <c r="CA20" s="45"/>
      <c r="CB20" s="7"/>
    </row>
    <row r="21" spans="1:81" ht="12" customHeight="1" x14ac:dyDescent="0.2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3"/>
      <c r="BL21" s="45"/>
      <c r="BM21" s="45"/>
      <c r="BN21" s="45"/>
      <c r="BO21" s="45"/>
      <c r="BP21" s="45"/>
      <c r="BQ21" s="45"/>
      <c r="BR21" s="48" t="s">
        <v>141</v>
      </c>
      <c r="BS21" s="50">
        <f>BS17*25.4</f>
        <v>15849.599999999999</v>
      </c>
      <c r="BT21" s="50">
        <f t="shared" ref="BT21:BU22" si="0">BT17*25.4</f>
        <v>2286</v>
      </c>
      <c r="BU21" s="50">
        <f t="shared" si="0"/>
        <v>2641.6</v>
      </c>
      <c r="BV21" s="49">
        <f>BS21*BT21*BU21</f>
        <v>95710941480.959976</v>
      </c>
      <c r="BW21" s="45"/>
      <c r="BX21" s="45"/>
      <c r="BY21" s="45"/>
      <c r="BZ21" s="45"/>
      <c r="CA21" s="45"/>
      <c r="CB21" s="7"/>
    </row>
    <row r="22" spans="1:81" ht="12" customHeight="1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3"/>
      <c r="BL22" s="45"/>
      <c r="BM22" s="45"/>
      <c r="BN22" s="45"/>
      <c r="BO22" s="45"/>
      <c r="BP22" s="45"/>
      <c r="BQ22" s="45"/>
      <c r="BR22" s="48" t="s">
        <v>142</v>
      </c>
      <c r="BS22" s="50">
        <f>BS18*25.4</f>
        <v>11938</v>
      </c>
      <c r="BT22" s="50">
        <f t="shared" si="0"/>
        <v>2286</v>
      </c>
      <c r="BU22" s="50">
        <f t="shared" si="0"/>
        <v>2641.6</v>
      </c>
      <c r="BV22" s="49">
        <f>BS22*BT22*BU22</f>
        <v>72089971948.800003</v>
      </c>
      <c r="BW22" s="45"/>
      <c r="BX22" s="45"/>
      <c r="BY22" s="45"/>
      <c r="BZ22" s="45"/>
      <c r="CA22" s="45"/>
      <c r="CB22" s="7"/>
    </row>
    <row r="23" spans="1:81" ht="12" customHeight="1" x14ac:dyDescent="0.25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3"/>
      <c r="BL23" s="45"/>
      <c r="BM23" s="45"/>
      <c r="BN23" s="54"/>
      <c r="BO23" s="54"/>
      <c r="BP23" s="54"/>
      <c r="BQ23" s="54"/>
      <c r="BR23" s="54"/>
      <c r="BS23" s="54"/>
      <c r="BT23" s="45"/>
      <c r="BU23" s="45"/>
      <c r="BV23" s="45"/>
      <c r="BW23" s="45"/>
      <c r="BX23" s="45"/>
      <c r="BY23" s="45"/>
      <c r="BZ23" s="45"/>
      <c r="CA23" s="45"/>
      <c r="CB23" s="7"/>
    </row>
    <row r="24" spans="1:81" ht="12" customHeight="1" x14ac:dyDescent="0.2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3"/>
      <c r="BL24" s="63"/>
      <c r="BM24" s="60" t="s">
        <v>152</v>
      </c>
      <c r="BN24" s="46"/>
      <c r="BO24" s="46"/>
      <c r="BP24" s="46"/>
      <c r="BQ24" s="46"/>
      <c r="BR24" s="46"/>
      <c r="BS24" s="46" t="s">
        <v>147</v>
      </c>
      <c r="BT24" s="59"/>
      <c r="BU24" s="60"/>
      <c r="BV24" s="60"/>
      <c r="BW24" s="60"/>
      <c r="BX24" s="61"/>
      <c r="BY24" s="46"/>
      <c r="BZ24" s="45"/>
      <c r="CA24" s="45"/>
      <c r="CB24" s="7"/>
    </row>
    <row r="25" spans="1:81" ht="12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3"/>
      <c r="BL25" s="63"/>
      <c r="BM25" s="46"/>
      <c r="BN25" s="46"/>
      <c r="BO25" s="46"/>
      <c r="BP25" s="46"/>
      <c r="BQ25" s="46"/>
      <c r="BR25" s="46"/>
      <c r="BS25" s="46" t="s">
        <v>78</v>
      </c>
      <c r="BT25" s="62" t="s">
        <v>79</v>
      </c>
      <c r="BU25" s="46" t="s">
        <v>81</v>
      </c>
      <c r="BV25" s="46" t="s">
        <v>148</v>
      </c>
      <c r="BW25" s="46"/>
      <c r="BX25" s="63"/>
      <c r="BY25" s="46"/>
      <c r="BZ25" s="45"/>
      <c r="CA25" s="45"/>
      <c r="CB25" s="7"/>
    </row>
    <row r="26" spans="1:81" ht="12" customHeight="1" x14ac:dyDescent="0.2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3"/>
      <c r="BL26" s="63"/>
      <c r="BM26" s="46" t="s">
        <v>68</v>
      </c>
      <c r="BN26" s="46"/>
      <c r="BO26" s="46"/>
      <c r="BP26" s="46"/>
      <c r="BQ26" s="46"/>
      <c r="BR26" s="51" t="s">
        <v>145</v>
      </c>
      <c r="BS26" s="46" t="e">
        <f>ROUNDDOWN($BS$17/$AD$33,0)</f>
        <v>#DIV/0!</v>
      </c>
      <c r="BT26" s="62" t="e">
        <f>ROUNDDOWN($BT$17/$AH$33,0)</f>
        <v>#DIV/0!</v>
      </c>
      <c r="BU26" s="46" t="e">
        <f>ROUNDDOWN($BU$17/$AL$33,0)</f>
        <v>#DIV/0!</v>
      </c>
      <c r="BV26" s="46" t="e">
        <f>BS26*BT26*BU26</f>
        <v>#DIV/0!</v>
      </c>
      <c r="BW26" s="46"/>
      <c r="BX26" s="63"/>
      <c r="BY26" s="46"/>
      <c r="BZ26" s="45"/>
      <c r="CA26" s="45"/>
      <c r="CB26" s="7"/>
    </row>
    <row r="27" spans="1:81" ht="12" customHeight="1" x14ac:dyDescent="0.2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3"/>
      <c r="BL27" s="63"/>
      <c r="BM27" s="46"/>
      <c r="BN27" s="46"/>
      <c r="BO27" s="46"/>
      <c r="BP27" s="46"/>
      <c r="BQ27" s="46"/>
      <c r="BR27" s="51" t="s">
        <v>146</v>
      </c>
      <c r="BS27" s="46" t="e">
        <f>ROUNDDOWN($BS$18/$AD$33,0)</f>
        <v>#DIV/0!</v>
      </c>
      <c r="BT27" s="62" t="e">
        <f>ROUNDDOWN($BT$18/$AH$33,0)</f>
        <v>#DIV/0!</v>
      </c>
      <c r="BU27" s="46" t="e">
        <f>ROUNDDOWN($BU$18/$AL$33,0)</f>
        <v>#DIV/0!</v>
      </c>
      <c r="BV27" s="46" t="e">
        <f>BS27*BT27*BU27</f>
        <v>#DIV/0!</v>
      </c>
      <c r="BW27" s="46"/>
      <c r="BX27" s="63"/>
      <c r="BY27" s="46"/>
      <c r="BZ27" s="45"/>
      <c r="CA27" s="45"/>
      <c r="CB27" s="7"/>
    </row>
    <row r="28" spans="1:81" ht="12" customHeight="1" x14ac:dyDescent="0.2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3"/>
      <c r="BL28" s="63"/>
      <c r="BM28" s="46"/>
      <c r="BN28" s="46"/>
      <c r="BO28" s="46"/>
      <c r="BP28" s="46"/>
      <c r="BQ28" s="46"/>
      <c r="BR28" s="46"/>
      <c r="BS28" s="46"/>
      <c r="BT28" s="62"/>
      <c r="BU28" s="46"/>
      <c r="BV28" s="46"/>
      <c r="BW28" s="46"/>
      <c r="BX28" s="63"/>
      <c r="BY28" s="46"/>
      <c r="BZ28" s="45"/>
      <c r="CA28" s="45"/>
      <c r="CB28" s="7"/>
    </row>
    <row r="29" spans="1:81" ht="12" customHeight="1" x14ac:dyDescent="0.2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3"/>
      <c r="BL29" s="63"/>
      <c r="BM29" s="46" t="s">
        <v>149</v>
      </c>
      <c r="BN29" s="46"/>
      <c r="BO29" s="46"/>
      <c r="BP29" s="46"/>
      <c r="BQ29" s="46"/>
      <c r="BR29" s="51" t="s">
        <v>145</v>
      </c>
      <c r="BS29" s="46" t="e">
        <f>ROUNDDOWN($BS$21/$AD$33,0)</f>
        <v>#DIV/0!</v>
      </c>
      <c r="BT29" s="62" t="e">
        <f>ROUNDDOWN($BT$21/$AH$33,0)</f>
        <v>#DIV/0!</v>
      </c>
      <c r="BU29" s="46" t="e">
        <f>ROUNDDOWN($BU$21/$AL$33,0)</f>
        <v>#DIV/0!</v>
      </c>
      <c r="BV29" s="46" t="e">
        <f>BS29*BT29*BU29</f>
        <v>#DIV/0!</v>
      </c>
      <c r="BW29" s="46"/>
      <c r="BX29" s="63"/>
      <c r="BY29" s="46"/>
      <c r="BZ29" s="45"/>
      <c r="CA29" s="45"/>
      <c r="CB29" s="7"/>
    </row>
    <row r="30" spans="1:81" ht="12" customHeight="1" x14ac:dyDescent="0.25">
      <c r="A30" s="309" t="s">
        <v>83</v>
      </c>
      <c r="B30" s="310"/>
      <c r="C30" s="310"/>
      <c r="D30" s="310"/>
      <c r="E30" s="310"/>
      <c r="F30" s="310"/>
      <c r="G30" s="310"/>
      <c r="H30" s="310"/>
      <c r="I30" s="310"/>
      <c r="J30" s="212" t="str">
        <f>IF('Supplier Pkg Form v.7'!J30:S30=0,"",'Supplier Pkg Form v.7'!J30:S30)</f>
        <v/>
      </c>
      <c r="K30" s="212"/>
      <c r="L30" s="212"/>
      <c r="M30" s="212"/>
      <c r="N30" s="212"/>
      <c r="O30" s="212"/>
      <c r="P30" s="212"/>
      <c r="Q30" s="212"/>
      <c r="R30" s="212"/>
      <c r="S30" s="212"/>
      <c r="T30" s="310" t="s">
        <v>84</v>
      </c>
      <c r="U30" s="310"/>
      <c r="V30" s="310"/>
      <c r="W30" s="310"/>
      <c r="X30" s="310"/>
      <c r="Y30" s="310"/>
      <c r="Z30" s="310"/>
      <c r="AA30" s="212" t="str">
        <f>IF('Supplier Pkg Form v.7'!AA30:AC30=0,"",'Supplier Pkg Form v.7'!AA30:AC30)</f>
        <v/>
      </c>
      <c r="AB30" s="212"/>
      <c r="AC30" s="212"/>
      <c r="AD30" s="310" t="s">
        <v>85</v>
      </c>
      <c r="AE30" s="310"/>
      <c r="AF30" s="310"/>
      <c r="AG30" s="310"/>
      <c r="AH30" s="310"/>
      <c r="AI30" s="310"/>
      <c r="AJ30" s="310"/>
      <c r="AK30" s="311" t="str">
        <f>IF('Supplier Pkg Form v.7'!AK30:AN30=0,"",'Supplier Pkg Form v.7'!AK30:AN30)</f>
        <v/>
      </c>
      <c r="AL30" s="311"/>
      <c r="AM30" s="311"/>
      <c r="AN30" s="311"/>
      <c r="AO30" s="312" t="s">
        <v>63</v>
      </c>
      <c r="AP30" s="312"/>
      <c r="AQ30" s="312"/>
      <c r="AR30" s="312"/>
      <c r="AS30" s="312"/>
      <c r="AT30" s="422">
        <f>IF('Supplier Pkg Form v.7'!BJ4=0,'Supplier Pkg Form v.7'!AT30*25.4,'Supplier Pkg Form v.7'!AT30)</f>
        <v>0</v>
      </c>
      <c r="AU30" s="423"/>
      <c r="AV30" s="423"/>
      <c r="AW30" s="423"/>
      <c r="AX30" s="423"/>
      <c r="AY30" s="424"/>
      <c r="AZ30" s="312" t="s">
        <v>64</v>
      </c>
      <c r="BA30" s="312"/>
      <c r="BB30" s="312"/>
      <c r="BC30" s="312"/>
      <c r="BD30" s="312"/>
      <c r="BE30" s="422">
        <f>IF('Supplier Pkg Form v.7'!BJ4=0,'Supplier Pkg Form v.7'!BE30*25.4,'Supplier Pkg Form v.7'!BE30)</f>
        <v>0</v>
      </c>
      <c r="BF30" s="423"/>
      <c r="BG30" s="423"/>
      <c r="BH30" s="423"/>
      <c r="BI30" s="423"/>
      <c r="BJ30" s="425"/>
      <c r="BL30" s="63"/>
      <c r="BM30" s="64"/>
      <c r="BN30" s="54"/>
      <c r="BO30" s="54"/>
      <c r="BP30" s="54"/>
      <c r="BQ30" s="54"/>
      <c r="BR30" s="66" t="s">
        <v>146</v>
      </c>
      <c r="BS30" s="65" t="e">
        <f>ROUNDDOWN($BS$22/$AD$33,0)</f>
        <v>#DIV/0!</v>
      </c>
      <c r="BT30" s="64" t="e">
        <f>ROUNDDOWN($BT$22/$AH$33,0)</f>
        <v>#DIV/0!</v>
      </c>
      <c r="BU30" s="54" t="e">
        <f>ROUNDDOWN($BU$22/$AL$33,0)</f>
        <v>#DIV/0!</v>
      </c>
      <c r="BV30" s="54" t="e">
        <f>BS30*BT30*BU30</f>
        <v>#DIV/0!</v>
      </c>
      <c r="BW30" s="54"/>
      <c r="BX30" s="65"/>
      <c r="BY30" s="46"/>
      <c r="BZ30" s="45"/>
      <c r="CA30" s="45"/>
      <c r="CB30" s="7"/>
      <c r="CC30" s="9"/>
    </row>
    <row r="31" spans="1:81" ht="12" customHeight="1" x14ac:dyDescent="0.25">
      <c r="A31" s="306" t="s">
        <v>19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 t="s">
        <v>18</v>
      </c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 t="s">
        <v>39</v>
      </c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8"/>
      <c r="BL31" s="45"/>
      <c r="BM31" s="45"/>
      <c r="BN31" s="45"/>
      <c r="BO31" s="45"/>
      <c r="BP31" s="45"/>
      <c r="BQ31" s="45"/>
      <c r="BR31" s="45"/>
      <c r="BS31" s="45"/>
      <c r="BT31" s="45"/>
      <c r="BU31" s="61"/>
      <c r="BV31" s="67" t="e">
        <f>IF($AD$33="","",IF($BF$4="x",($AD$33*$AH$33*$AL$33*$AF$38/$BV$17),IF($BJ$4="x",($AD$33*$AH$33*$AL$33*$AF$38/$BV$21),"")))</f>
        <v>#DIV/0!</v>
      </c>
      <c r="BW31" s="45"/>
      <c r="BX31" s="45"/>
      <c r="BY31" s="45"/>
      <c r="BZ31" s="45"/>
      <c r="CA31" s="45"/>
      <c r="CB31" s="7"/>
    </row>
    <row r="32" spans="1:81" ht="12" customHeight="1" x14ac:dyDescent="0.25">
      <c r="A32" s="329" t="s">
        <v>89</v>
      </c>
      <c r="B32" s="325"/>
      <c r="C32" s="325"/>
      <c r="D32" s="325"/>
      <c r="E32" s="325"/>
      <c r="F32" s="325"/>
      <c r="G32" s="325"/>
      <c r="H32" s="325"/>
      <c r="I32" s="325"/>
      <c r="J32" s="325"/>
      <c r="K32" s="469">
        <f>IF('Supplier Pkg Form v.7'!BJ3=0,'Supplier Pkg Form v.7'!K32:M32*25.4,'Supplier Pkg Form v.7'!K32:M32)</f>
        <v>0</v>
      </c>
      <c r="L32" s="469"/>
      <c r="M32" s="469"/>
      <c r="N32" s="469">
        <f>IF('Supplier Pkg Form v.7'!BJ3=0,'Supplier Pkg Form v.7'!N32:P32*25.4,'Supplier Pkg Form v.7'!N32:P32)</f>
        <v>0</v>
      </c>
      <c r="O32" s="469"/>
      <c r="P32" s="469"/>
      <c r="Q32" s="469">
        <f>IF('Supplier Pkg Form v.7'!BJ3=0,'Supplier Pkg Form v.7'!Q32:S32*25.4,'Supplier Pkg Form v.7'!Q32:S32)</f>
        <v>0</v>
      </c>
      <c r="R32" s="469"/>
      <c r="S32" s="469"/>
      <c r="T32" s="321" t="s">
        <v>87</v>
      </c>
      <c r="U32" s="321"/>
      <c r="V32" s="321"/>
      <c r="W32" s="321"/>
      <c r="X32" s="321"/>
      <c r="Y32" s="321"/>
      <c r="Z32" s="321"/>
      <c r="AA32" s="321"/>
      <c r="AB32" s="321"/>
      <c r="AC32" s="321"/>
      <c r="AD32" s="470">
        <f>IF('Supplier Pkg Form v.7'!BJ4=0,'Supplier Pkg Form v.7'!AD32:AG32*25.4,'Supplier Pkg Form v.7'!AD32:AG32)</f>
        <v>0</v>
      </c>
      <c r="AE32" s="470"/>
      <c r="AF32" s="470"/>
      <c r="AG32" s="470"/>
      <c r="AH32" s="470">
        <f>IF('Supplier Pkg Form v.7'!BJ4=0,'Supplier Pkg Form v.7'!AH32:AK32*25.4,'Supplier Pkg Form v.7'!AH32:AK32)</f>
        <v>0</v>
      </c>
      <c r="AI32" s="470"/>
      <c r="AJ32" s="470"/>
      <c r="AK32" s="470"/>
      <c r="AL32" s="470">
        <f>IF('Supplier Pkg Form v.7'!BJ4=0,'Supplier Pkg Form v.7'!AL32:AN32*25.4,'Supplier Pkg Form v.7'!AL32:AN32)</f>
        <v>0</v>
      </c>
      <c r="AM32" s="470"/>
      <c r="AN32" s="470"/>
      <c r="AO32" s="162" t="s">
        <v>20</v>
      </c>
      <c r="AP32" s="162"/>
      <c r="AQ32" s="162"/>
      <c r="AR32" s="162"/>
      <c r="AS32" s="162"/>
      <c r="AT32" s="162"/>
      <c r="AU32" s="162" t="s">
        <v>21</v>
      </c>
      <c r="AV32" s="162"/>
      <c r="AW32" s="162"/>
      <c r="AX32" s="162"/>
      <c r="AY32" s="162"/>
      <c r="AZ32" s="162"/>
      <c r="BA32" s="162" t="s">
        <v>22</v>
      </c>
      <c r="BB32" s="162"/>
      <c r="BC32" s="162" t="s">
        <v>23</v>
      </c>
      <c r="BD32" s="162"/>
      <c r="BE32" s="165" t="s">
        <v>214</v>
      </c>
      <c r="BF32" s="166"/>
      <c r="BG32" s="167"/>
      <c r="BH32" s="165" t="s">
        <v>215</v>
      </c>
      <c r="BI32" s="166"/>
      <c r="BJ32" s="171"/>
      <c r="BL32" s="45"/>
      <c r="BM32" s="45"/>
      <c r="BN32" s="45"/>
      <c r="BO32" s="45"/>
      <c r="BP32" s="45"/>
      <c r="BQ32" s="45"/>
      <c r="BR32" s="45"/>
      <c r="BS32" s="52" t="s">
        <v>151</v>
      </c>
      <c r="BT32" s="45"/>
      <c r="BU32" s="63"/>
      <c r="BV32" s="68" t="e">
        <f>IF($AD$33="","",IF($BF$4="x",($AD$33*$AH$33*$AL$33*$AF$40/$BV$18),IF($BJ$4="x",($AD$33*$AH$33*$AL$33*$AF$40/$BV$22),"")))</f>
        <v>#DIV/0!</v>
      </c>
      <c r="BW32" s="45"/>
      <c r="BX32" s="45"/>
      <c r="BY32" s="45"/>
      <c r="BZ32" s="45"/>
      <c r="CA32" s="45"/>
      <c r="CB32" s="7"/>
    </row>
    <row r="33" spans="1:80" ht="12" customHeight="1" x14ac:dyDescent="0.25">
      <c r="A33" s="323"/>
      <c r="B33" s="324"/>
      <c r="C33" s="324"/>
      <c r="D33" s="324"/>
      <c r="E33" s="324"/>
      <c r="F33" s="325" t="s">
        <v>98</v>
      </c>
      <c r="G33" s="325"/>
      <c r="H33" s="325"/>
      <c r="I33" s="325"/>
      <c r="J33" s="325" t="s">
        <v>42</v>
      </c>
      <c r="K33" s="325"/>
      <c r="L33" s="325"/>
      <c r="M33" s="325"/>
      <c r="N33" s="162" t="s">
        <v>41</v>
      </c>
      <c r="O33" s="162"/>
      <c r="P33" s="162"/>
      <c r="Q33" s="162"/>
      <c r="R33" s="162"/>
      <c r="S33" s="162"/>
      <c r="T33" s="321" t="s">
        <v>88</v>
      </c>
      <c r="U33" s="321"/>
      <c r="V33" s="321"/>
      <c r="W33" s="321"/>
      <c r="X33" s="321"/>
      <c r="Y33" s="321"/>
      <c r="Z33" s="321"/>
      <c r="AA33" s="321"/>
      <c r="AB33" s="321"/>
      <c r="AC33" s="321"/>
      <c r="AD33" s="470">
        <f>IF('Supplier Pkg Form v.7'!BJ4=0,'Supplier Pkg Form v.7'!AD33:AG33*25.4,'Supplier Pkg Form v.7'!AD33:AG33)</f>
        <v>0</v>
      </c>
      <c r="AE33" s="470"/>
      <c r="AF33" s="470"/>
      <c r="AG33" s="470"/>
      <c r="AH33" s="470">
        <f>IF('Supplier Pkg Form v.7'!BJ4=0,'Supplier Pkg Form v.7'!AH33:AK33*25.4,'Supplier Pkg Form v.7'!AH33:AK33)</f>
        <v>0</v>
      </c>
      <c r="AI33" s="470"/>
      <c r="AJ33" s="470"/>
      <c r="AK33" s="470"/>
      <c r="AL33" s="470">
        <f>IF('Supplier Pkg Form v.7'!BJ4=0,'Supplier Pkg Form v.7'!AL33:AN33*25.4,'Supplier Pkg Form v.7'!AL33:AN33)</f>
        <v>0</v>
      </c>
      <c r="AM33" s="470"/>
      <c r="AN33" s="470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8"/>
      <c r="BF33" s="169"/>
      <c r="BG33" s="170"/>
      <c r="BH33" s="168"/>
      <c r="BI33" s="169"/>
      <c r="BJ33" s="172"/>
      <c r="BK33" s="10"/>
      <c r="BL33" s="52"/>
      <c r="BM33" s="52"/>
      <c r="BN33" s="52"/>
      <c r="BO33" s="52"/>
      <c r="BP33" s="52"/>
      <c r="BQ33" s="52"/>
      <c r="BR33" s="52"/>
      <c r="BS33" s="45" t="s">
        <v>16</v>
      </c>
      <c r="BT33" s="52" t="s">
        <v>17</v>
      </c>
      <c r="BU33" s="52" t="s">
        <v>155</v>
      </c>
      <c r="BV33" s="69"/>
      <c r="BW33" s="52"/>
      <c r="BX33" s="52"/>
      <c r="BY33" s="52"/>
      <c r="BZ33" s="45"/>
      <c r="CA33" s="45"/>
      <c r="CB33" s="7"/>
    </row>
    <row r="34" spans="1:80" ht="12" customHeight="1" x14ac:dyDescent="0.25">
      <c r="A34" s="323"/>
      <c r="B34" s="324"/>
      <c r="C34" s="324"/>
      <c r="D34" s="324"/>
      <c r="E34" s="324"/>
      <c r="F34" s="325"/>
      <c r="G34" s="325"/>
      <c r="H34" s="325"/>
      <c r="I34" s="325"/>
      <c r="J34" s="325"/>
      <c r="K34" s="325"/>
      <c r="L34" s="325"/>
      <c r="M34" s="325"/>
      <c r="N34" s="312" t="s">
        <v>40</v>
      </c>
      <c r="O34" s="312"/>
      <c r="P34" s="312"/>
      <c r="Q34" s="312" t="s">
        <v>24</v>
      </c>
      <c r="R34" s="312"/>
      <c r="S34" s="312"/>
      <c r="T34" s="325" t="s">
        <v>43</v>
      </c>
      <c r="U34" s="325"/>
      <c r="V34" s="325"/>
      <c r="W34" s="325"/>
      <c r="X34" s="325"/>
      <c r="Y34" s="325"/>
      <c r="Z34" s="325"/>
      <c r="AA34" s="328" t="str">
        <f>IF('Supplier Pkg Form v.7'!AA34:AD35=0,"",'Supplier Pkg Form v.7'!AA34:AD35)</f>
        <v/>
      </c>
      <c r="AB34" s="328"/>
      <c r="AC34" s="328"/>
      <c r="AD34" s="328"/>
      <c r="AE34" s="325" t="s">
        <v>44</v>
      </c>
      <c r="AF34" s="325"/>
      <c r="AG34" s="325"/>
      <c r="AH34" s="325"/>
      <c r="AI34" s="325"/>
      <c r="AJ34" s="426" t="e">
        <f>+AA34*AK30</f>
        <v>#VALUE!</v>
      </c>
      <c r="AK34" s="426"/>
      <c r="AL34" s="426"/>
      <c r="AM34" s="426"/>
      <c r="AN34" s="426"/>
      <c r="AO34" s="314" t="str">
        <f>IF('Supplier Pkg Form v.7'!$AO34:$AT34=0,"",'Supplier Pkg Form v.7'!$AO34:$AT34)</f>
        <v/>
      </c>
      <c r="AP34" s="314"/>
      <c r="AQ34" s="314"/>
      <c r="AR34" s="314"/>
      <c r="AS34" s="314"/>
      <c r="AT34" s="314"/>
      <c r="AU34" s="314" t="str">
        <f>IF('Supplier Pkg Form v.7'!$AU34:$AZ34=0,"",'Supplier Pkg Form v.7'!$AU34:$AZ34)</f>
        <v/>
      </c>
      <c r="AV34" s="314"/>
      <c r="AW34" s="314"/>
      <c r="AX34" s="314"/>
      <c r="AY34" s="314"/>
      <c r="AZ34" s="314"/>
      <c r="BA34" s="314" t="str">
        <f>IF('Supplier Pkg Form v.7'!$BA34:$BB34=0,"",'Supplier Pkg Form v.7'!$BA34:$BB34)</f>
        <v/>
      </c>
      <c r="BB34" s="314"/>
      <c r="BC34" s="314">
        <f>IF('Supplier Pkg Form v.7'!$BJ$3=0,'Supplier Pkg Form v.7'!$BC34:$BD34/2.2,'Supplier Pkg Form v.7'!$BC34:$BD34)</f>
        <v>0</v>
      </c>
      <c r="BD34" s="314"/>
      <c r="BE34" s="177">
        <f>'Supplier Pkg Form v.7'!BE34:BG34</f>
        <v>0</v>
      </c>
      <c r="BF34" s="178"/>
      <c r="BG34" s="183"/>
      <c r="BH34" s="177">
        <f>'Supplier Pkg Form v.7'!BH34:BJ34</f>
        <v>0</v>
      </c>
      <c r="BI34" s="178"/>
      <c r="BJ34" s="179"/>
      <c r="BK34" s="26"/>
      <c r="BL34" s="45"/>
      <c r="BM34" s="45"/>
      <c r="BN34" s="45"/>
      <c r="BO34" s="45"/>
      <c r="BP34" s="45"/>
      <c r="BQ34" s="45"/>
      <c r="BR34" s="45"/>
      <c r="BS34" s="45">
        <v>1200</v>
      </c>
      <c r="BT34" s="45">
        <v>800</v>
      </c>
      <c r="BU34" s="45">
        <v>1270</v>
      </c>
      <c r="BV34" s="45"/>
      <c r="BW34" s="45"/>
      <c r="BX34" s="45"/>
      <c r="BY34" s="45"/>
      <c r="BZ34" s="45"/>
      <c r="CA34" s="45"/>
      <c r="CB34" s="7"/>
    </row>
    <row r="35" spans="1:80" ht="12" customHeight="1" x14ac:dyDescent="0.25">
      <c r="A35" s="329" t="s">
        <v>90</v>
      </c>
      <c r="B35" s="325"/>
      <c r="C35" s="325"/>
      <c r="D35" s="325"/>
      <c r="E35" s="325"/>
      <c r="F35" s="320">
        <f>IF('Supplier Pkg Form v.7'!BJ3=0,'Supplier Pkg Form v.7'!F35:I36/2.2,'Supplier Pkg Form v.7'!F35:I36)</f>
        <v>0</v>
      </c>
      <c r="G35" s="320"/>
      <c r="H35" s="320"/>
      <c r="I35" s="320"/>
      <c r="J35" s="330" t="str">
        <f>IF(AA34=0," ",AA34)</f>
        <v/>
      </c>
      <c r="K35" s="330"/>
      <c r="L35" s="330"/>
      <c r="M35" s="330"/>
      <c r="N35" s="330" t="str">
        <f>IF(U13=0," ",(U13*J35))</f>
        <v xml:space="preserve"> </v>
      </c>
      <c r="O35" s="330"/>
      <c r="P35" s="330"/>
      <c r="Q35" s="330" t="str">
        <f>IF(U13=0," ",(U13*J35)+F35)</f>
        <v xml:space="preserve"> </v>
      </c>
      <c r="R35" s="330"/>
      <c r="S35" s="330"/>
      <c r="T35" s="325"/>
      <c r="U35" s="325"/>
      <c r="V35" s="325"/>
      <c r="W35" s="325"/>
      <c r="X35" s="325"/>
      <c r="Y35" s="325"/>
      <c r="Z35" s="325"/>
      <c r="AA35" s="328"/>
      <c r="AB35" s="328"/>
      <c r="AC35" s="328"/>
      <c r="AD35" s="328"/>
      <c r="AE35" s="325"/>
      <c r="AF35" s="325"/>
      <c r="AG35" s="325"/>
      <c r="AH35" s="325"/>
      <c r="AI35" s="325"/>
      <c r="AJ35" s="426"/>
      <c r="AK35" s="426"/>
      <c r="AL35" s="426"/>
      <c r="AM35" s="426"/>
      <c r="AN35" s="426"/>
      <c r="AO35" s="314" t="str">
        <f>IF('Supplier Pkg Form v.7'!$AO35:$AT35=0,"",'Supplier Pkg Form v.7'!$AO35:$AT35)</f>
        <v/>
      </c>
      <c r="AP35" s="314"/>
      <c r="AQ35" s="314"/>
      <c r="AR35" s="314"/>
      <c r="AS35" s="314"/>
      <c r="AT35" s="314"/>
      <c r="AU35" s="314" t="str">
        <f>IF('Supplier Pkg Form v.7'!$AU35:$AZ35=0,"",'Supplier Pkg Form v.7'!$AU35:$AZ35)</f>
        <v/>
      </c>
      <c r="AV35" s="314"/>
      <c r="AW35" s="314"/>
      <c r="AX35" s="314"/>
      <c r="AY35" s="314"/>
      <c r="AZ35" s="314"/>
      <c r="BA35" s="314" t="str">
        <f>IF('Supplier Pkg Form v.7'!$BA35:$BB35=0,"",'Supplier Pkg Form v.7'!$BA35:$BB35)</f>
        <v/>
      </c>
      <c r="BB35" s="314"/>
      <c r="BC35" s="314">
        <f>IF('Supplier Pkg Form v.7'!$BJ$3=0,'Supplier Pkg Form v.7'!$BC35:$BD35/2.2,'Supplier Pkg Form v.7'!$BC35:$BD35)</f>
        <v>0</v>
      </c>
      <c r="BD35" s="314"/>
      <c r="BE35" s="177">
        <f>'Supplier Pkg Form v.7'!BE35:BG35</f>
        <v>0</v>
      </c>
      <c r="BF35" s="178"/>
      <c r="BG35" s="183"/>
      <c r="BH35" s="177">
        <f>'Supplier Pkg Form v.7'!BH35:BJ35</f>
        <v>0</v>
      </c>
      <c r="BI35" s="178"/>
      <c r="BJ35" s="179"/>
      <c r="BK35" s="26"/>
      <c r="BL35" s="45"/>
      <c r="BM35" s="45"/>
      <c r="BN35" s="45"/>
      <c r="BO35" s="45"/>
      <c r="BP35" s="45"/>
      <c r="BQ35" s="45"/>
      <c r="BR35" s="45"/>
      <c r="BS35" s="45">
        <v>760</v>
      </c>
      <c r="BT35" s="45">
        <v>760</v>
      </c>
      <c r="BU35" s="45">
        <v>1270</v>
      </c>
      <c r="BV35" s="45"/>
      <c r="BW35" s="45"/>
      <c r="BX35" s="45"/>
      <c r="BY35" s="45"/>
      <c r="BZ35" s="45"/>
      <c r="CA35" s="45"/>
      <c r="CB35" s="7"/>
    </row>
    <row r="36" spans="1:80" ht="12" customHeight="1" x14ac:dyDescent="0.25">
      <c r="A36" s="329"/>
      <c r="B36" s="325"/>
      <c r="C36" s="325"/>
      <c r="D36" s="325"/>
      <c r="E36" s="325"/>
      <c r="F36" s="320"/>
      <c r="G36" s="320"/>
      <c r="H36" s="320"/>
      <c r="I36" s="32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2" t="s">
        <v>15</v>
      </c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14" t="str">
        <f>IF('Supplier Pkg Form v.7'!$AO36:$AT36=0,"",'Supplier Pkg Form v.7'!$AO36:$AT36)</f>
        <v/>
      </c>
      <c r="AP36" s="314"/>
      <c r="AQ36" s="314"/>
      <c r="AR36" s="314"/>
      <c r="AS36" s="314"/>
      <c r="AT36" s="314"/>
      <c r="AU36" s="314" t="str">
        <f>IF('Supplier Pkg Form v.7'!$AU36:$AZ36=0,"",'Supplier Pkg Form v.7'!$AU36:$AZ36)</f>
        <v/>
      </c>
      <c r="AV36" s="314"/>
      <c r="AW36" s="314"/>
      <c r="AX36" s="314"/>
      <c r="AY36" s="314"/>
      <c r="AZ36" s="314"/>
      <c r="BA36" s="314" t="str">
        <f>IF('Supplier Pkg Form v.7'!$BA36:$BB36=0,"",'Supplier Pkg Form v.7'!$BA36:$BB36)</f>
        <v/>
      </c>
      <c r="BB36" s="314"/>
      <c r="BC36" s="314">
        <f>IF('Supplier Pkg Form v.7'!$BJ$3=0,'Supplier Pkg Form v.7'!$BC36:$BD36/2.2,'Supplier Pkg Form v.7'!$BC36:$BD36)</f>
        <v>0</v>
      </c>
      <c r="BD36" s="314"/>
      <c r="BE36" s="177">
        <f>'Supplier Pkg Form v.7'!BE36:BG36</f>
        <v>0</v>
      </c>
      <c r="BF36" s="178"/>
      <c r="BG36" s="183"/>
      <c r="BH36" s="177">
        <f>'Supplier Pkg Form v.7'!BH36:BJ36</f>
        <v>0</v>
      </c>
      <c r="BI36" s="178"/>
      <c r="BJ36" s="179"/>
      <c r="BK36" s="26"/>
      <c r="BL36" s="45"/>
      <c r="BM36" s="45"/>
      <c r="BN36" s="45"/>
      <c r="BO36" s="45"/>
      <c r="BP36" s="45"/>
      <c r="BQ36" s="45"/>
      <c r="BR36" s="45"/>
      <c r="BS36" s="45">
        <v>800</v>
      </c>
      <c r="BT36" s="45">
        <v>760</v>
      </c>
      <c r="BU36" s="45">
        <v>1270</v>
      </c>
      <c r="BV36" s="45"/>
      <c r="BW36" s="45"/>
      <c r="BX36" s="45"/>
      <c r="BY36" s="45"/>
      <c r="BZ36" s="45"/>
      <c r="CA36" s="45"/>
      <c r="CB36" s="7"/>
    </row>
    <row r="37" spans="1:80" ht="12" customHeight="1" x14ac:dyDescent="0.25">
      <c r="A37" s="329" t="s">
        <v>49</v>
      </c>
      <c r="B37" s="312"/>
      <c r="C37" s="312"/>
      <c r="D37" s="312"/>
      <c r="E37" s="312"/>
      <c r="F37" s="320">
        <f>IF('Supplier Pkg Form v.7'!BJ3=0,'Supplier Pkg Form v.7'!F37:I38/2.2,'Supplier Pkg Form v.7'!F37:I38)</f>
        <v>0</v>
      </c>
      <c r="G37" s="320"/>
      <c r="H37" s="320"/>
      <c r="I37" s="320"/>
      <c r="J37" s="330" t="e">
        <f>IF(AJ34=0," ",AJ34)</f>
        <v>#VALUE!</v>
      </c>
      <c r="K37" s="330"/>
      <c r="L37" s="330"/>
      <c r="M37" s="330"/>
      <c r="N37" s="330" t="e">
        <f>IF('Supplier Pkg Form v.7'!BJ3=0,'Supplier Pkg Form v.7'!N37:P38/2.2,'Supplier Pkg Form v.7'!N37:P38)</f>
        <v>#VALUE!</v>
      </c>
      <c r="O37" s="330"/>
      <c r="P37" s="330"/>
      <c r="Q37" s="330" t="e">
        <f>IF('Supplier Pkg Form v.7'!BJ3=0,'Supplier Pkg Form v.7'!Q37:S38/2.2,'Supplier Pkg Form v.7'!Q37:S38)</f>
        <v>#VALUE!</v>
      </c>
      <c r="R37" s="330"/>
      <c r="S37" s="330"/>
      <c r="T37" s="287" t="s">
        <v>91</v>
      </c>
      <c r="U37" s="287"/>
      <c r="V37" s="287"/>
      <c r="W37" s="287"/>
      <c r="X37" s="287"/>
      <c r="Y37" s="287"/>
      <c r="Z37" s="287"/>
      <c r="AA37" s="287" t="s">
        <v>45</v>
      </c>
      <c r="AB37" s="287"/>
      <c r="AC37" s="287"/>
      <c r="AD37" s="287"/>
      <c r="AE37" s="287"/>
      <c r="AF37" s="287" t="s">
        <v>34</v>
      </c>
      <c r="AG37" s="287"/>
      <c r="AH37" s="287"/>
      <c r="AI37" s="287"/>
      <c r="AJ37" s="287" t="s">
        <v>11</v>
      </c>
      <c r="AK37" s="287"/>
      <c r="AL37" s="287"/>
      <c r="AM37" s="287"/>
      <c r="AN37" s="287"/>
      <c r="AO37" s="314" t="str">
        <f>IF('Supplier Pkg Form v.7'!$AO37:$AT37=0,"",'Supplier Pkg Form v.7'!$AO37:$AT37)</f>
        <v/>
      </c>
      <c r="AP37" s="314"/>
      <c r="AQ37" s="314"/>
      <c r="AR37" s="314"/>
      <c r="AS37" s="314"/>
      <c r="AT37" s="314"/>
      <c r="AU37" s="314" t="str">
        <f>IF('Supplier Pkg Form v.7'!$AU37:$AZ37=0,"",'Supplier Pkg Form v.7'!$AU37:$AZ37)</f>
        <v/>
      </c>
      <c r="AV37" s="314"/>
      <c r="AW37" s="314"/>
      <c r="AX37" s="314"/>
      <c r="AY37" s="314"/>
      <c r="AZ37" s="314"/>
      <c r="BA37" s="314" t="str">
        <f>IF('Supplier Pkg Form v.7'!$BA37:$BB37=0,"",'Supplier Pkg Form v.7'!$BA37:$BB37)</f>
        <v/>
      </c>
      <c r="BB37" s="314"/>
      <c r="BC37" s="314">
        <f>IF('Supplier Pkg Form v.7'!$BJ$3=0,'Supplier Pkg Form v.7'!$BC37:$BD37/2.2,'Supplier Pkg Form v.7'!$BC37:$BD37)</f>
        <v>0</v>
      </c>
      <c r="BD37" s="314"/>
      <c r="BE37" s="177">
        <f>'Supplier Pkg Form v.7'!BE37:BG37</f>
        <v>0</v>
      </c>
      <c r="BF37" s="178"/>
      <c r="BG37" s="183"/>
      <c r="BH37" s="177">
        <f>'Supplier Pkg Form v.7'!BH37:BJ37</f>
        <v>0</v>
      </c>
      <c r="BI37" s="178"/>
      <c r="BJ37" s="179"/>
      <c r="BK37" s="26"/>
    </row>
    <row r="38" spans="1:80" ht="12" customHeight="1" x14ac:dyDescent="0.25">
      <c r="A38" s="337"/>
      <c r="B38" s="312"/>
      <c r="C38" s="312"/>
      <c r="D38" s="312"/>
      <c r="E38" s="312"/>
      <c r="F38" s="320"/>
      <c r="G38" s="320"/>
      <c r="H38" s="320"/>
      <c r="I38" s="32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8" t="s">
        <v>92</v>
      </c>
      <c r="U38" s="236"/>
      <c r="V38" s="236"/>
      <c r="W38" s="236"/>
      <c r="X38" s="236"/>
      <c r="Y38" s="236"/>
      <c r="Z38" s="236"/>
      <c r="AA38" s="360" t="s">
        <v>96</v>
      </c>
      <c r="AB38" s="360"/>
      <c r="AC38" s="360"/>
      <c r="AD38" s="360"/>
      <c r="AE38" s="360"/>
      <c r="AF38" s="330" t="e">
        <f>IF($AD$33="","",IF($BF$4="x",(ROUNDDOWN($BS$17/$AD$33,0)*ROUNDDOWN($BT$17/$AH$33,0)*ROUNDDOWN($BU$17/$AL$33,0)),IF($BJ$4="x",(ROUNDDOWN($BS$21/$AD$33,0)*ROUNDDOWN($BT$21/$AH$33,0)*ROUNDDOWN($BU$21/$AL$33,0))," ")))</f>
        <v>#DIV/0!</v>
      </c>
      <c r="AG38" s="330"/>
      <c r="AH38" s="330"/>
      <c r="AI38" s="330"/>
      <c r="AJ38" s="468" t="e">
        <f>IF($AD$33="","",IF($BF$4="x",(($AD$33*$AH$33*$AL$33*$AF$38)/$BV$17),IF($BJ$4="x",(($AD$33*$AH$33*$AL$33*$AF$38)/$BV$21),"")))</f>
        <v>#DIV/0!</v>
      </c>
      <c r="AK38" s="468"/>
      <c r="AL38" s="468"/>
      <c r="AM38" s="468"/>
      <c r="AN38" s="468"/>
      <c r="AO38" s="314" t="str">
        <f>IF('Supplier Pkg Form v.7'!$AO38:$AT38=0,"",'Supplier Pkg Form v.7'!$AO38:$AT38)</f>
        <v/>
      </c>
      <c r="AP38" s="314"/>
      <c r="AQ38" s="314"/>
      <c r="AR38" s="314"/>
      <c r="AS38" s="314"/>
      <c r="AT38" s="314"/>
      <c r="AU38" s="314" t="str">
        <f>IF('Supplier Pkg Form v.7'!$AU38:$AZ38=0,"",'Supplier Pkg Form v.7'!$AU38:$AZ38)</f>
        <v/>
      </c>
      <c r="AV38" s="314"/>
      <c r="AW38" s="314"/>
      <c r="AX38" s="314"/>
      <c r="AY38" s="314"/>
      <c r="AZ38" s="314"/>
      <c r="BA38" s="314" t="str">
        <f>IF('Supplier Pkg Form v.7'!$BA38:$BB38=0,"",'Supplier Pkg Form v.7'!$BA38:$BB38)</f>
        <v/>
      </c>
      <c r="BB38" s="314"/>
      <c r="BC38" s="314">
        <f>IF('Supplier Pkg Form v.7'!$BJ$3=0,'Supplier Pkg Form v.7'!$BC38:$BD38/2.2,'Supplier Pkg Form v.7'!$BC38:$BD38)</f>
        <v>0</v>
      </c>
      <c r="BD38" s="314"/>
      <c r="BE38" s="177">
        <f>'Supplier Pkg Form v.7'!BE38:BG38</f>
        <v>0</v>
      </c>
      <c r="BF38" s="178"/>
      <c r="BG38" s="183"/>
      <c r="BH38" s="177">
        <f>'Supplier Pkg Form v.7'!BH38:BJ38</f>
        <v>0</v>
      </c>
      <c r="BI38" s="178"/>
      <c r="BJ38" s="179"/>
      <c r="BK38" s="26"/>
    </row>
    <row r="39" spans="1:80" ht="12" customHeight="1" x14ac:dyDescent="0.25">
      <c r="A39" s="332" t="s">
        <v>167</v>
      </c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235"/>
      <c r="U39" s="236"/>
      <c r="V39" s="236"/>
      <c r="W39" s="236"/>
      <c r="X39" s="236"/>
      <c r="Y39" s="236"/>
      <c r="Z39" s="236"/>
      <c r="AA39" s="360"/>
      <c r="AB39" s="360"/>
      <c r="AC39" s="360"/>
      <c r="AD39" s="360"/>
      <c r="AE39" s="360"/>
      <c r="AF39" s="330"/>
      <c r="AG39" s="330"/>
      <c r="AH39" s="330"/>
      <c r="AI39" s="330"/>
      <c r="AJ39" s="468"/>
      <c r="AK39" s="468"/>
      <c r="AL39" s="468"/>
      <c r="AM39" s="468"/>
      <c r="AN39" s="468"/>
      <c r="AO39" s="314" t="str">
        <f>IF('Supplier Pkg Form v.7'!$AO39:$AT39=0,"",'Supplier Pkg Form v.7'!$AO39:$AT39)</f>
        <v/>
      </c>
      <c r="AP39" s="314"/>
      <c r="AQ39" s="314"/>
      <c r="AR39" s="314"/>
      <c r="AS39" s="314"/>
      <c r="AT39" s="314"/>
      <c r="AU39" s="314" t="str">
        <f>IF('Supplier Pkg Form v.7'!$AU39:$AZ39=0,"",'Supplier Pkg Form v.7'!$AU39:$AZ39)</f>
        <v/>
      </c>
      <c r="AV39" s="314"/>
      <c r="AW39" s="314"/>
      <c r="AX39" s="314"/>
      <c r="AY39" s="314"/>
      <c r="AZ39" s="314"/>
      <c r="BA39" s="314" t="str">
        <f>IF('Supplier Pkg Form v.7'!$BA39:$BB39=0,"",'Supplier Pkg Form v.7'!$BA39:$BB39)</f>
        <v/>
      </c>
      <c r="BB39" s="314"/>
      <c r="BC39" s="314">
        <f>IF('Supplier Pkg Form v.7'!$BJ$3=0,'Supplier Pkg Form v.7'!$BC39:$BD39/2.2,'Supplier Pkg Form v.7'!$BC39:$BD39)</f>
        <v>0</v>
      </c>
      <c r="BD39" s="314"/>
      <c r="BE39" s="177">
        <f>'Supplier Pkg Form v.7'!BE39:BG39</f>
        <v>0</v>
      </c>
      <c r="BF39" s="178"/>
      <c r="BG39" s="183"/>
      <c r="BH39" s="177">
        <f>'Supplier Pkg Form v.7'!BH39:BJ39</f>
        <v>0</v>
      </c>
      <c r="BI39" s="178"/>
      <c r="BJ39" s="179"/>
      <c r="BK39" s="26"/>
    </row>
    <row r="40" spans="1:80" ht="12" customHeight="1" x14ac:dyDescent="0.25">
      <c r="A40" s="495" t="s">
        <v>170</v>
      </c>
      <c r="B40" s="386"/>
      <c r="C40" s="386"/>
      <c r="D40" s="386"/>
      <c r="E40" s="386"/>
      <c r="F40" s="386"/>
      <c r="G40" s="386"/>
      <c r="H40" s="387"/>
      <c r="I40" s="97">
        <f>'Supplier Pkg Form v.7'!I40</f>
        <v>0</v>
      </c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59" t="s">
        <v>92</v>
      </c>
      <c r="U40" s="236"/>
      <c r="V40" s="236"/>
      <c r="W40" s="236"/>
      <c r="X40" s="236"/>
      <c r="Y40" s="236"/>
      <c r="Z40" s="236"/>
      <c r="AA40" s="360" t="s">
        <v>95</v>
      </c>
      <c r="AB40" s="360"/>
      <c r="AC40" s="360"/>
      <c r="AD40" s="360"/>
      <c r="AE40" s="360"/>
      <c r="AF40" s="330" t="e">
        <f>IF($AD$33="","",IF($BF$4="x",(ROUNDDOWN($BS$18/$AD$33,0)*ROUNDDOWN($BT$18/$AH$33,0)*ROUNDDOWN($BU$18/$AL$33,0)),IF($BJ$4="x",(ROUNDDOWN($BS$22/$AD$33,0)*ROUNDDOWN($BT$22/$AH$33,0)*ROUNDDOWN($BU$22/$AL$33,0))," ")))</f>
        <v>#DIV/0!</v>
      </c>
      <c r="AG40" s="330"/>
      <c r="AH40" s="330"/>
      <c r="AI40" s="330"/>
      <c r="AJ40" s="496" t="e">
        <f>IF($AD$33="","",IF($BF$4="x",(($AD$33*$AH$33*$AL$33*$AF$40)/$BV$18),IF($BJ$4="x",(($AD$33*$AH$33*$AL$33*$AF$40)/$BV$22),"")))</f>
        <v>#DIV/0!</v>
      </c>
      <c r="AK40" s="496"/>
      <c r="AL40" s="496"/>
      <c r="AM40" s="496"/>
      <c r="AN40" s="496"/>
      <c r="AO40" s="314" t="str">
        <f>IF('Supplier Pkg Form v.7'!$AO40:$AT40=0,"",'Supplier Pkg Form v.7'!$AO40:$AT40)</f>
        <v/>
      </c>
      <c r="AP40" s="314"/>
      <c r="AQ40" s="314"/>
      <c r="AR40" s="314"/>
      <c r="AS40" s="314"/>
      <c r="AT40" s="314"/>
      <c r="AU40" s="314" t="str">
        <f>IF('Supplier Pkg Form v.7'!$AU40:$AZ40=0,"",'Supplier Pkg Form v.7'!$AU40:$AZ40)</f>
        <v/>
      </c>
      <c r="AV40" s="314"/>
      <c r="AW40" s="314"/>
      <c r="AX40" s="314"/>
      <c r="AY40" s="314"/>
      <c r="AZ40" s="314"/>
      <c r="BA40" s="314" t="str">
        <f>IF('Supplier Pkg Form v.7'!$BA40:$BB40=0,"",'Supplier Pkg Form v.7'!$BA40:$BB40)</f>
        <v/>
      </c>
      <c r="BB40" s="314"/>
      <c r="BC40" s="314">
        <f>IF('Supplier Pkg Form v.7'!$BJ$3=0,'Supplier Pkg Form v.7'!$BC40:$BD40/2.2,'Supplier Pkg Form v.7'!$BC40:$BD40)</f>
        <v>0</v>
      </c>
      <c r="BD40" s="314"/>
      <c r="BE40" s="177">
        <f>'Supplier Pkg Form v.7'!BE40:BG40</f>
        <v>0</v>
      </c>
      <c r="BF40" s="178"/>
      <c r="BG40" s="183"/>
      <c r="BH40" s="177">
        <f>'Supplier Pkg Form v.7'!BH40:BJ40</f>
        <v>0</v>
      </c>
      <c r="BI40" s="178"/>
      <c r="BJ40" s="179"/>
      <c r="BK40" s="26"/>
    </row>
    <row r="41" spans="1:80" ht="12" customHeight="1" x14ac:dyDescent="0.25">
      <c r="A41" s="493" t="s">
        <v>171</v>
      </c>
      <c r="B41" s="493"/>
      <c r="C41" s="493"/>
      <c r="D41" s="493"/>
      <c r="E41" s="493"/>
      <c r="F41" s="493"/>
      <c r="G41" s="493"/>
      <c r="H41" s="494"/>
      <c r="I41" s="97">
        <f>'Supplier Pkg Form v.7'!I41</f>
        <v>0</v>
      </c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235"/>
      <c r="U41" s="236"/>
      <c r="V41" s="236"/>
      <c r="W41" s="236"/>
      <c r="X41" s="236"/>
      <c r="Y41" s="236"/>
      <c r="Z41" s="236"/>
      <c r="AA41" s="360"/>
      <c r="AB41" s="360"/>
      <c r="AC41" s="360"/>
      <c r="AD41" s="360"/>
      <c r="AE41" s="360"/>
      <c r="AF41" s="330"/>
      <c r="AG41" s="330"/>
      <c r="AH41" s="330"/>
      <c r="AI41" s="330"/>
      <c r="AJ41" s="496"/>
      <c r="AK41" s="496"/>
      <c r="AL41" s="496"/>
      <c r="AM41" s="496"/>
      <c r="AN41" s="496"/>
      <c r="AO41" s="371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3"/>
      <c r="BC41" s="173" t="s">
        <v>216</v>
      </c>
      <c r="BD41" s="173"/>
      <c r="BE41" s="173"/>
      <c r="BF41" s="173"/>
      <c r="BG41" s="173"/>
      <c r="BH41" s="177">
        <f>'Supplier Pkg Form v.7'!BH41:BJ41</f>
        <v>0</v>
      </c>
      <c r="BI41" s="178"/>
      <c r="BJ41" s="179"/>
      <c r="BK41" s="26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80" ht="12" customHeight="1" thickBot="1" x14ac:dyDescent="0.35">
      <c r="A42" s="87"/>
      <c r="B42" s="86"/>
      <c r="C42" s="86"/>
      <c r="D42" s="86"/>
      <c r="E42" s="86"/>
      <c r="F42" s="86"/>
      <c r="G42" s="86"/>
      <c r="H42" s="86"/>
      <c r="I42" s="86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4"/>
      <c r="AJ42" s="443" t="s">
        <v>48</v>
      </c>
      <c r="AK42" s="444"/>
      <c r="AL42" s="444"/>
      <c r="AM42" s="444"/>
      <c r="AN42" s="445"/>
      <c r="AO42" s="374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6"/>
      <c r="BC42" s="174" t="s">
        <v>217</v>
      </c>
      <c r="BD42" s="175"/>
      <c r="BE42" s="175"/>
      <c r="BF42" s="175"/>
      <c r="BG42" s="176"/>
      <c r="BH42" s="180" t="e">
        <f>'Supplier Pkg Form v.7'!BH42:BJ42</f>
        <v>#VALUE!</v>
      </c>
      <c r="BI42" s="181"/>
      <c r="BJ42" s="182"/>
      <c r="BK42" s="27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"/>
    </row>
    <row r="43" spans="1:80" ht="15.9" customHeight="1" thickBot="1" x14ac:dyDescent="0.35">
      <c r="A43" s="462" t="s">
        <v>47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442"/>
      <c r="AS43" s="349" t="s">
        <v>218</v>
      </c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1"/>
      <c r="BK43" s="12"/>
      <c r="BL43" s="12"/>
      <c r="BM43" s="12"/>
      <c r="BN43" s="12"/>
      <c r="BO43" s="405"/>
      <c r="BP43" s="405"/>
      <c r="BQ43" s="405"/>
      <c r="BR43" s="405"/>
      <c r="BS43" s="405"/>
      <c r="BT43" s="405"/>
      <c r="BU43" s="405"/>
      <c r="BV43" s="1"/>
    </row>
    <row r="44" spans="1:80" ht="12.75" customHeight="1" x14ac:dyDescent="0.25">
      <c r="A44" s="352" t="s">
        <v>26</v>
      </c>
      <c r="B44" s="332"/>
      <c r="C44" s="332"/>
      <c r="D44" s="332"/>
      <c r="E44" s="332"/>
      <c r="F44" s="332"/>
      <c r="G44" s="332"/>
      <c r="H44" s="332" t="s">
        <v>29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 t="s">
        <v>28</v>
      </c>
      <c r="T44" s="332"/>
      <c r="U44" s="332"/>
      <c r="V44" s="332"/>
      <c r="W44" s="332"/>
      <c r="X44" s="332"/>
      <c r="Y44" s="332"/>
      <c r="Z44" s="332"/>
      <c r="AA44" s="332" t="s">
        <v>27</v>
      </c>
      <c r="AB44" s="332"/>
      <c r="AC44" s="332"/>
      <c r="AD44" s="332"/>
      <c r="AE44" s="353" t="s">
        <v>36</v>
      </c>
      <c r="AF44" s="353"/>
      <c r="AG44" s="353"/>
      <c r="AH44" s="353"/>
      <c r="AI44" s="353"/>
      <c r="AJ44" s="353"/>
      <c r="AK44" s="353"/>
      <c r="AL44" s="353" t="s">
        <v>37</v>
      </c>
      <c r="AM44" s="353"/>
      <c r="AN44" s="353"/>
      <c r="AO44" s="353"/>
      <c r="AP44" s="353"/>
      <c r="AQ44" s="353"/>
      <c r="AR44" s="354"/>
      <c r="AS44" s="447">
        <f>'Supplier Pkg Form v.7'!AS44:BJ47</f>
        <v>0</v>
      </c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9"/>
      <c r="BK44" s="12"/>
      <c r="BL44" s="12"/>
      <c r="BM44" s="12"/>
      <c r="BN44" s="12"/>
      <c r="BO44" s="405"/>
      <c r="BP44" s="405"/>
      <c r="BQ44" s="405"/>
      <c r="BR44" s="405"/>
      <c r="BS44" s="405"/>
      <c r="BT44" s="405"/>
      <c r="BU44" s="405"/>
      <c r="BV44" s="1"/>
    </row>
    <row r="45" spans="1:80" ht="12" customHeight="1" x14ac:dyDescent="0.3">
      <c r="A45" s="463" t="s">
        <v>175</v>
      </c>
      <c r="B45" s="464"/>
      <c r="C45" s="464"/>
      <c r="D45" s="464"/>
      <c r="E45" s="464"/>
      <c r="F45" s="464"/>
      <c r="G45" s="464"/>
      <c r="H45" s="212" t="str">
        <f>IF('Supplier Pkg Form v.7'!$H45:$R45=0,"",'Supplier Pkg Form v.7'!$H45:$R45)</f>
        <v/>
      </c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 t="str">
        <f>IF('Supplier Pkg Form v.7'!$S45:$Z45=0,"",'Supplier Pkg Form v.7'!$S45:$Z45)</f>
        <v/>
      </c>
      <c r="T45" s="212"/>
      <c r="U45" s="212"/>
      <c r="V45" s="212"/>
      <c r="W45" s="212"/>
      <c r="X45" s="212"/>
      <c r="Y45" s="212"/>
      <c r="Z45" s="212"/>
      <c r="AA45" s="212" t="str">
        <f>IF('Supplier Pkg Form v.7'!$AA45:$AD45=0,"",'Supplier Pkg Form v.7'!$AA45:$AD45)</f>
        <v/>
      </c>
      <c r="AB45" s="212"/>
      <c r="AC45" s="212"/>
      <c r="AD45" s="202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459"/>
      <c r="AS45" s="450"/>
      <c r="AT45" s="451"/>
      <c r="AU45" s="451"/>
      <c r="AV45" s="451"/>
      <c r="AW45" s="451"/>
      <c r="AX45" s="451"/>
      <c r="AY45" s="451"/>
      <c r="AZ45" s="451"/>
      <c r="BA45" s="451"/>
      <c r="BB45" s="451"/>
      <c r="BC45" s="451"/>
      <c r="BD45" s="451"/>
      <c r="BE45" s="451"/>
      <c r="BF45" s="451"/>
      <c r="BG45" s="451"/>
      <c r="BH45" s="451"/>
      <c r="BI45" s="451"/>
      <c r="BJ45" s="452"/>
      <c r="BK45" s="12"/>
      <c r="BL45" s="12"/>
      <c r="BM45" s="12"/>
      <c r="BN45" s="12"/>
      <c r="BO45" s="405"/>
      <c r="BP45" s="405"/>
      <c r="BQ45" s="405"/>
      <c r="BR45" s="405"/>
      <c r="BS45" s="405"/>
      <c r="BT45" s="405"/>
      <c r="BU45" s="405"/>
      <c r="BV45" s="1"/>
    </row>
    <row r="46" spans="1:80" ht="12" customHeight="1" x14ac:dyDescent="0.3">
      <c r="A46" s="465" t="s">
        <v>176</v>
      </c>
      <c r="B46" s="466"/>
      <c r="C46" s="466"/>
      <c r="D46" s="466"/>
      <c r="E46" s="466"/>
      <c r="F46" s="466"/>
      <c r="G46" s="467"/>
      <c r="H46" s="212" t="str">
        <f>IF('Supplier Pkg Form v.7'!$H46:$R46=0,"",'Supplier Pkg Form v.7'!$H46:$R46)</f>
        <v/>
      </c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 t="str">
        <f>IF('Supplier Pkg Form v.7'!$S46:$Z46=0,"",'Supplier Pkg Form v.7'!$S46:$Z46)</f>
        <v/>
      </c>
      <c r="T46" s="212"/>
      <c r="U46" s="212"/>
      <c r="V46" s="212"/>
      <c r="W46" s="212"/>
      <c r="X46" s="212"/>
      <c r="Y46" s="212"/>
      <c r="Z46" s="212"/>
      <c r="AA46" s="212" t="str">
        <f>IF('Supplier Pkg Form v.7'!AA46:AD46=0,"",'Supplier Pkg Form v.7'!AA46:AD46)</f>
        <v/>
      </c>
      <c r="AB46" s="212"/>
      <c r="AC46" s="212"/>
      <c r="AD46" s="202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459"/>
      <c r="AS46" s="450"/>
      <c r="AT46" s="451"/>
      <c r="AU46" s="451"/>
      <c r="AV46" s="451"/>
      <c r="AW46" s="451"/>
      <c r="AX46" s="451"/>
      <c r="AY46" s="451"/>
      <c r="AZ46" s="451"/>
      <c r="BA46" s="451"/>
      <c r="BB46" s="451"/>
      <c r="BC46" s="451"/>
      <c r="BD46" s="451"/>
      <c r="BE46" s="451"/>
      <c r="BF46" s="451"/>
      <c r="BG46" s="451"/>
      <c r="BH46" s="451"/>
      <c r="BI46" s="451"/>
      <c r="BJ46" s="452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80" ht="12" customHeight="1" thickBot="1" x14ac:dyDescent="0.3">
      <c r="A47" s="456" t="s">
        <v>25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8"/>
      <c r="AE47" s="460"/>
      <c r="AF47" s="460"/>
      <c r="AG47" s="460"/>
      <c r="AH47" s="460"/>
      <c r="AI47" s="460"/>
      <c r="AJ47" s="460"/>
      <c r="AK47" s="460"/>
      <c r="AL47" s="460"/>
      <c r="AM47" s="460"/>
      <c r="AN47" s="460"/>
      <c r="AO47" s="460"/>
      <c r="AP47" s="460"/>
      <c r="AQ47" s="460"/>
      <c r="AR47" s="461"/>
      <c r="AS47" s="453"/>
      <c r="AT47" s="454"/>
      <c r="AU47" s="454"/>
      <c r="AV47" s="454"/>
      <c r="AW47" s="454"/>
      <c r="AX47" s="454"/>
      <c r="AY47" s="454"/>
      <c r="AZ47" s="454"/>
      <c r="BA47" s="454"/>
      <c r="BB47" s="454"/>
      <c r="BC47" s="454"/>
      <c r="BD47" s="454"/>
      <c r="BE47" s="454"/>
      <c r="BF47" s="454"/>
      <c r="BG47" s="454"/>
      <c r="BH47" s="454"/>
      <c r="BI47" s="454"/>
      <c r="BJ47" s="455"/>
    </row>
    <row r="48" spans="1:80" ht="12" customHeight="1" x14ac:dyDescent="0.25">
      <c r="BE48" s="161" t="s">
        <v>237</v>
      </c>
    </row>
    <row r="49" spans="1:49" ht="12" customHeight="1" x14ac:dyDescent="0.25"/>
    <row r="50" spans="1:49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49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49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49" ht="12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49" ht="12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</row>
    <row r="55" spans="1:49" ht="9.9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</row>
    <row r="56" spans="1:49" ht="1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</row>
    <row r="57" spans="1:49" ht="15" customHeight="1" x14ac:dyDescent="0.25">
      <c r="A57" s="7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</row>
    <row r="58" spans="1:49" ht="15" customHeight="1" x14ac:dyDescent="0.25">
      <c r="A58" s="8" t="s">
        <v>13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</row>
    <row r="59" spans="1:49" ht="15" customHeight="1" x14ac:dyDescent="0.25">
      <c r="A59" s="8" t="s">
        <v>14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</row>
    <row r="60" spans="1:49" ht="15" customHeight="1" x14ac:dyDescent="0.25">
      <c r="A60" s="8" t="s">
        <v>10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</row>
    <row r="61" spans="1:49" ht="1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</row>
    <row r="62" spans="1:49" ht="15" customHeight="1" x14ac:dyDescent="0.25">
      <c r="A62" s="6" t="s">
        <v>177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</row>
    <row r="63" spans="1:49" ht="15" customHeight="1" x14ac:dyDescent="0.25">
      <c r="A63" s="6" t="s">
        <v>180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</row>
    <row r="64" spans="1:49" ht="15" customHeight="1" x14ac:dyDescent="0.25">
      <c r="A64" s="6" t="s">
        <v>179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</row>
    <row r="65" spans="1:49" ht="15" customHeight="1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</row>
    <row r="66" spans="1:49" ht="1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</row>
    <row r="67" spans="1:49" ht="15" customHeight="1" x14ac:dyDescent="0.25">
      <c r="A67" s="5" t="s">
        <v>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</row>
    <row r="68" spans="1:49" ht="15" customHeight="1" x14ac:dyDescent="0.25">
      <c r="A68" s="5" t="s">
        <v>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</row>
    <row r="69" spans="1:49" ht="15" customHeight="1" x14ac:dyDescent="0.25">
      <c r="A69" s="5" t="s">
        <v>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</row>
    <row r="70" spans="1:49" ht="15" customHeight="1" x14ac:dyDescent="0.25">
      <c r="A70" s="5" t="s">
        <v>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</row>
    <row r="71" spans="1:49" x14ac:dyDescent="0.25">
      <c r="A71" s="5" t="s">
        <v>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</row>
    <row r="72" spans="1:49" x14ac:dyDescent="0.25">
      <c r="A72" s="5" t="s">
        <v>10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</row>
    <row r="73" spans="1:49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</row>
    <row r="74" spans="1:49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</row>
    <row r="75" spans="1:49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</row>
    <row r="76" spans="1:49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</row>
    <row r="77" spans="1:49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</row>
    <row r="78" spans="1:49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</row>
  </sheetData>
  <sheetProtection selectLockedCells="1" selectUnlockedCells="1"/>
  <dataConsolidate/>
  <mergeCells count="205">
    <mergeCell ref="BA40:BB40"/>
    <mergeCell ref="BC40:BD40"/>
    <mergeCell ref="A41:H41"/>
    <mergeCell ref="J40:S42"/>
    <mergeCell ref="A40:H40"/>
    <mergeCell ref="T40:Z41"/>
    <mergeCell ref="AA40:AE41"/>
    <mergeCell ref="AF40:AI41"/>
    <mergeCell ref="AJ40:AN41"/>
    <mergeCell ref="AO40:AT40"/>
    <mergeCell ref="AU40:AZ40"/>
    <mergeCell ref="AX1:BB1"/>
    <mergeCell ref="AX2:BB2"/>
    <mergeCell ref="AX3:BB3"/>
    <mergeCell ref="AX4:BB4"/>
    <mergeCell ref="A1:AW4"/>
    <mergeCell ref="AO30:AS30"/>
    <mergeCell ref="AT30:AY30"/>
    <mergeCell ref="AZ30:BD30"/>
    <mergeCell ref="A6:L13"/>
    <mergeCell ref="A14:BJ14"/>
    <mergeCell ref="A15:S15"/>
    <mergeCell ref="BC1:BJ1"/>
    <mergeCell ref="BC2:BF2"/>
    <mergeCell ref="BG2:BJ2"/>
    <mergeCell ref="BC3:BE3"/>
    <mergeCell ref="BG3:BI3"/>
    <mergeCell ref="BC4:BE4"/>
    <mergeCell ref="BG4:BI4"/>
    <mergeCell ref="A5:L5"/>
    <mergeCell ref="M5:BJ5"/>
    <mergeCell ref="U8:AC8"/>
    <mergeCell ref="M13:T13"/>
    <mergeCell ref="U13:Z13"/>
    <mergeCell ref="AA13:AI13"/>
    <mergeCell ref="AU6:BC6"/>
    <mergeCell ref="BD6:BJ6"/>
    <mergeCell ref="M9:BJ9"/>
    <mergeCell ref="M8:T8"/>
    <mergeCell ref="A31:S31"/>
    <mergeCell ref="T31:AN31"/>
    <mergeCell ref="AO31:BJ31"/>
    <mergeCell ref="A30:I30"/>
    <mergeCell ref="J30:S30"/>
    <mergeCell ref="T30:Z30"/>
    <mergeCell ref="AA30:AC30"/>
    <mergeCell ref="AD30:AJ30"/>
    <mergeCell ref="AK30:AN30"/>
    <mergeCell ref="BE30:BJ30"/>
    <mergeCell ref="M12:T12"/>
    <mergeCell ref="U12:AK12"/>
    <mergeCell ref="AL12:AP12"/>
    <mergeCell ref="AQ12:AT12"/>
    <mergeCell ref="BF13:BJ13"/>
    <mergeCell ref="AU12:BD12"/>
    <mergeCell ref="BE12:BJ12"/>
    <mergeCell ref="AX8:AZ8"/>
    <mergeCell ref="BA8:BJ8"/>
    <mergeCell ref="AJ13:AM13"/>
    <mergeCell ref="BK6:BL6"/>
    <mergeCell ref="BO6:BQ6"/>
    <mergeCell ref="M7:AE7"/>
    <mergeCell ref="AF7:BJ7"/>
    <mergeCell ref="BK7:BL7"/>
    <mergeCell ref="BO7:BQ7"/>
    <mergeCell ref="M11:T11"/>
    <mergeCell ref="U11:AC11"/>
    <mergeCell ref="AD11:AK11"/>
    <mergeCell ref="AL11:AT11"/>
    <mergeCell ref="AU11:BB11"/>
    <mergeCell ref="BC11:BJ11"/>
    <mergeCell ref="M10:T10"/>
    <mergeCell ref="U10:Z10"/>
    <mergeCell ref="AA10:AM10"/>
    <mergeCell ref="AN10:AT10"/>
    <mergeCell ref="AU10:BC10"/>
    <mergeCell ref="BD10:BJ10"/>
    <mergeCell ref="M6:T6"/>
    <mergeCell ref="U6:AT6"/>
    <mergeCell ref="AD8:AF8"/>
    <mergeCell ref="AG8:AM8"/>
    <mergeCell ref="AN8:AP8"/>
    <mergeCell ref="AQ8:AW8"/>
    <mergeCell ref="AN13:AR13"/>
    <mergeCell ref="AS13:AV13"/>
    <mergeCell ref="AW13:BA13"/>
    <mergeCell ref="BB13:BE13"/>
    <mergeCell ref="T15:AN15"/>
    <mergeCell ref="AO15:BJ15"/>
    <mergeCell ref="A16:S29"/>
    <mergeCell ref="T16:AN29"/>
    <mergeCell ref="AO16:BJ29"/>
    <mergeCell ref="AO32:AT33"/>
    <mergeCell ref="AU32:AZ33"/>
    <mergeCell ref="BA32:BB33"/>
    <mergeCell ref="BC32:BD33"/>
    <mergeCell ref="A32:J32"/>
    <mergeCell ref="K32:M32"/>
    <mergeCell ref="N32:P32"/>
    <mergeCell ref="Q32:S32"/>
    <mergeCell ref="T32:AC32"/>
    <mergeCell ref="AD32:AG32"/>
    <mergeCell ref="A33:E34"/>
    <mergeCell ref="F33:I34"/>
    <mergeCell ref="J33:M34"/>
    <mergeCell ref="N33:S33"/>
    <mergeCell ref="T33:AC33"/>
    <mergeCell ref="AD33:AG33"/>
    <mergeCell ref="AH33:AK33"/>
    <mergeCell ref="AL33:AN33"/>
    <mergeCell ref="AH32:AK32"/>
    <mergeCell ref="AL32:AN32"/>
    <mergeCell ref="BC34:BD34"/>
    <mergeCell ref="AE34:AI35"/>
    <mergeCell ref="AJ34:AN35"/>
    <mergeCell ref="AO34:AT34"/>
    <mergeCell ref="AU34:AZ34"/>
    <mergeCell ref="BA34:BB34"/>
    <mergeCell ref="A35:E36"/>
    <mergeCell ref="F35:I36"/>
    <mergeCell ref="J35:M36"/>
    <mergeCell ref="N35:P36"/>
    <mergeCell ref="Q35:S36"/>
    <mergeCell ref="N34:P34"/>
    <mergeCell ref="Q34:S34"/>
    <mergeCell ref="T34:Z35"/>
    <mergeCell ref="AA34:AD35"/>
    <mergeCell ref="T36:AN36"/>
    <mergeCell ref="AO36:AT36"/>
    <mergeCell ref="AU36:AZ36"/>
    <mergeCell ref="BA36:BB36"/>
    <mergeCell ref="BC36:BD36"/>
    <mergeCell ref="AO35:AT35"/>
    <mergeCell ref="AU35:AZ35"/>
    <mergeCell ref="BA35:BB35"/>
    <mergeCell ref="BC35:BD35"/>
    <mergeCell ref="BC38:BD38"/>
    <mergeCell ref="AO39:AT39"/>
    <mergeCell ref="AU39:AZ39"/>
    <mergeCell ref="BA39:BB39"/>
    <mergeCell ref="BC39:BD39"/>
    <mergeCell ref="A37:E38"/>
    <mergeCell ref="F37:I38"/>
    <mergeCell ref="J37:M38"/>
    <mergeCell ref="N37:P38"/>
    <mergeCell ref="Q37:S38"/>
    <mergeCell ref="T37:Z37"/>
    <mergeCell ref="BC37:BD37"/>
    <mergeCell ref="A39:S39"/>
    <mergeCell ref="T38:Z39"/>
    <mergeCell ref="AA38:AE39"/>
    <mergeCell ref="AF38:AI39"/>
    <mergeCell ref="AJ38:AN39"/>
    <mergeCell ref="AO38:AT38"/>
    <mergeCell ref="AU38:AZ38"/>
    <mergeCell ref="AA37:AE37"/>
    <mergeCell ref="AF37:AI37"/>
    <mergeCell ref="AJ37:AN37"/>
    <mergeCell ref="AO37:AT37"/>
    <mergeCell ref="AU37:AZ37"/>
    <mergeCell ref="BO43:BU45"/>
    <mergeCell ref="A44:G44"/>
    <mergeCell ref="H44:R44"/>
    <mergeCell ref="S44:Z44"/>
    <mergeCell ref="AJ42:AN42"/>
    <mergeCell ref="AA44:AD44"/>
    <mergeCell ref="AE44:AK44"/>
    <mergeCell ref="AL44:AR44"/>
    <mergeCell ref="H46:R46"/>
    <mergeCell ref="S46:Z46"/>
    <mergeCell ref="AA46:AD46"/>
    <mergeCell ref="AE45:AK47"/>
    <mergeCell ref="AL45:AR47"/>
    <mergeCell ref="A43:AR43"/>
    <mergeCell ref="AS43:BJ43"/>
    <mergeCell ref="A45:G45"/>
    <mergeCell ref="H45:R45"/>
    <mergeCell ref="S45:Z45"/>
    <mergeCell ref="AA45:AD45"/>
    <mergeCell ref="A47:AD47"/>
    <mergeCell ref="A46:G46"/>
    <mergeCell ref="BH40:BJ40"/>
    <mergeCell ref="AS44:BJ47"/>
    <mergeCell ref="BE32:BG33"/>
    <mergeCell ref="BH32:BJ33"/>
    <mergeCell ref="BE34:BG34"/>
    <mergeCell ref="BH34:BJ34"/>
    <mergeCell ref="AO41:BB42"/>
    <mergeCell ref="BC41:BG41"/>
    <mergeCell ref="BH41:BJ41"/>
    <mergeCell ref="BC42:BG42"/>
    <mergeCell ref="BH42:BJ42"/>
    <mergeCell ref="BE35:BG35"/>
    <mergeCell ref="BE36:BG36"/>
    <mergeCell ref="BE37:BG37"/>
    <mergeCell ref="BE38:BG38"/>
    <mergeCell ref="BE39:BG39"/>
    <mergeCell ref="BE40:BG40"/>
    <mergeCell ref="BH35:BJ35"/>
    <mergeCell ref="BH36:BJ36"/>
    <mergeCell ref="BH37:BJ37"/>
    <mergeCell ref="BH38:BJ38"/>
    <mergeCell ref="BH39:BJ39"/>
    <mergeCell ref="BA37:BB37"/>
    <mergeCell ref="BA38:BB38"/>
  </mergeCells>
  <conditionalFormatting sqref="AJ38">
    <cfRule type="cellIs" dxfId="11" priority="5" operator="equal">
      <formula>0.85</formula>
    </cfRule>
    <cfRule type="cellIs" dxfId="10" priority="6" operator="greaterThan">
      <formula>0.85</formula>
    </cfRule>
    <cfRule type="cellIs" dxfId="9" priority="7" operator="lessThan">
      <formula>0.85</formula>
    </cfRule>
  </conditionalFormatting>
  <conditionalFormatting sqref="AJ40:AN41">
    <cfRule type="cellIs" dxfId="8" priority="2" operator="lessThan">
      <formula>0.85</formula>
    </cfRule>
    <cfRule type="cellIs" dxfId="7" priority="3" operator="greaterThan">
      <formula>0.85</formula>
    </cfRule>
    <cfRule type="cellIs" dxfId="6" priority="4" operator="equal">
      <formula>0.85</formula>
    </cfRule>
  </conditionalFormatting>
  <dataValidations count="18">
    <dataValidation allowBlank="1" showInputMessage="1" showErrorMessage="1" prompt="Complete Single Carton Density (number of parts per carton) if applicable" sqref="AA34" xr:uid="{00000000-0002-0000-0200-000000000000}"/>
    <dataValidation allowBlank="1" showInputMessage="1" showErrorMessage="1" prompt="Complete Unit Load Density (number of parts per Unit Load)" sqref="AJ34" xr:uid="{00000000-0002-0000-0200-000001000000}"/>
    <dataValidation allowBlank="1" showInputMessage="1" showErrorMessage="1" prompt="Weight" sqref="N35:S38 F35:I38" xr:uid="{00000000-0002-0000-0200-000002000000}"/>
    <dataValidation allowBlank="1" showInputMessage="1" showErrorMessage="1" prompt="Enter total quantity per unit load" sqref="BA34:BB40" xr:uid="{00000000-0002-0000-0200-000003000000}"/>
    <dataValidation allowBlank="1" showInputMessage="1" showErrorMessage="1" prompt="Enter weight per single unit" sqref="BC34:BD40" xr:uid="{00000000-0002-0000-0200-000004000000}"/>
    <dataValidation allowBlank="1" showInputMessage="1" showErrorMessage="1" prompt="SINGLE CARTON LENGTH_x000a_" sqref="K32:S32" xr:uid="{00000000-0002-0000-0200-000005000000}"/>
    <dataValidation allowBlank="1" showInputMessage="1" showErrorMessage="1" prompt="PALLET ONLY LENGTH" sqref="AD32:AK33" xr:uid="{00000000-0002-0000-0200-000006000000}"/>
    <dataValidation allowBlank="1" showInputMessage="1" showErrorMessage="1" prompt="PALLET ONLY HEIGHT" sqref="AL32:AN33" xr:uid="{00000000-0002-0000-0200-000007000000}"/>
    <dataValidation allowBlank="1" showInputMessage="1" showErrorMessage="1" prompt="PHOTO NOT TO EXCEED 300 Kb" sqref="A5 A6:L13 A16:BJ29" xr:uid="{00000000-0002-0000-0200-00000B000000}"/>
    <dataValidation allowBlank="1" showInputMessage="1" showErrorMessage="1" prompt="Weight_x000a_" sqref="U13:Z13" xr:uid="{00000000-0002-0000-0200-00000D000000}"/>
    <dataValidation allowBlank="1" showInputMessage="1" showErrorMessage="1" prompt="LENGTH_x000a_" sqref="AN13:AR13 AW13:BA13 BF13:BJ13" xr:uid="{00000000-0002-0000-0200-00000E000000}"/>
    <dataValidation allowBlank="1" showInputMessage="1" showErrorMessage="1" prompt="If select Inches, Lbs must be selected too." sqref="BF4" xr:uid="{00000000-0002-0000-0200-00000F000000}"/>
    <dataValidation allowBlank="1" showInputMessage="1" showErrorMessage="1" prompt="If select Kg, mm must be selected too." sqref="BJ3" xr:uid="{00000000-0002-0000-0200-000010000000}"/>
    <dataValidation allowBlank="1" showInputMessage="1" showErrorMessage="1" prompt="If select mm, Kg must be selected too." sqref="BJ4" xr:uid="{00000000-0002-0000-0200-000011000000}"/>
    <dataValidation allowBlank="1" showInputMessage="1" showErrorMessage="1" prompt="If select Lbs, Inches must be selected too." sqref="BF3" xr:uid="{00000000-0002-0000-0200-000012000000}"/>
    <dataValidation allowBlank="1" showInputMessage="1" showErrorMessage="1" prompt="FOR EXAMPLE: 32 ECT / FLUTE C" sqref="J30:S30" xr:uid="{00000000-0002-0000-0200-000013000000}"/>
    <dataValidation allowBlank="1" showErrorMessage="1" prompt="LENGTH" sqref="BE34:BJ40" xr:uid="{158BB4DE-0D0A-4E57-97FB-49E909EBB493}"/>
    <dataValidation allowBlank="1" showErrorMessage="1" sqref="BC41:BJ42" xr:uid="{44F7F786-0ED5-4E60-94BA-E7FDEE65ECFE}"/>
  </dataValidations>
  <printOptions horizontalCentered="1" verticalCentered="1"/>
  <pageMargins left="0.25" right="0.25" top="0.25" bottom="0.3" header="0.24" footer="0.3"/>
  <pageSetup orientation="landscape" r:id="rId1"/>
  <headerFooter>
    <oddHeader>&amp;R&amp;"Calibri"&amp;12&amp;K000000 Internal&amp;1#_x000D_</oddHeader>
  </headerFooter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86"/>
  <sheetViews>
    <sheetView showGridLines="0" zoomScaleNormal="100" zoomScaleSheetLayoutView="145" workbookViewId="0">
      <selection activeCell="AW53" sqref="AW53"/>
    </sheetView>
  </sheetViews>
  <sheetFormatPr defaultRowHeight="15" x14ac:dyDescent="0.25"/>
  <cols>
    <col min="1" max="18" width="1.90625" customWidth="1"/>
    <col min="19" max="19" width="3.90625" customWidth="1"/>
    <col min="20" max="57" width="1.90625" customWidth="1"/>
    <col min="58" max="58" width="2.453125" customWidth="1"/>
    <col min="59" max="61" width="1.90625" customWidth="1"/>
    <col min="62" max="62" width="3.453125" customWidth="1"/>
    <col min="63" max="67" width="1.90625" customWidth="1"/>
    <col min="68" max="68" width="2.6328125" customWidth="1"/>
    <col min="69" max="69" width="1.08984375" customWidth="1"/>
    <col min="70" max="70" width="77.90625" customWidth="1"/>
    <col min="71" max="96" width="8.90625" customWidth="1"/>
    <col min="97" max="126" width="1.90625" customWidth="1"/>
  </cols>
  <sheetData>
    <row r="1" spans="1:119" ht="10.5" customHeight="1" x14ac:dyDescent="0.6">
      <c r="A1" s="402" t="s">
        <v>236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483"/>
      <c r="AX1" s="227" t="s">
        <v>100</v>
      </c>
      <c r="AY1" s="228"/>
      <c r="AZ1" s="228"/>
      <c r="BA1" s="228"/>
      <c r="BB1" s="229"/>
      <c r="BC1" s="486" t="s">
        <v>65</v>
      </c>
      <c r="BD1" s="230"/>
      <c r="BE1" s="230"/>
      <c r="BF1" s="230"/>
      <c r="BG1" s="230"/>
      <c r="BH1" s="230"/>
      <c r="BI1" s="230"/>
      <c r="BJ1" s="231"/>
      <c r="BK1" s="2"/>
      <c r="BL1" s="2"/>
      <c r="BM1" s="2"/>
      <c r="BN1" s="2"/>
      <c r="BO1" s="2"/>
      <c r="BP1" s="35"/>
      <c r="BQ1" s="35"/>
      <c r="BR1" s="523" t="s">
        <v>136</v>
      </c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ht="10.5" customHeight="1" thickBot="1" x14ac:dyDescent="0.6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484"/>
      <c r="AX2" s="232"/>
      <c r="AY2" s="233"/>
      <c r="AZ2" s="233"/>
      <c r="BA2" s="233"/>
      <c r="BB2" s="234"/>
      <c r="BC2" s="236" t="s">
        <v>70</v>
      </c>
      <c r="BD2" s="236"/>
      <c r="BE2" s="236"/>
      <c r="BF2" s="237"/>
      <c r="BG2" s="236" t="s">
        <v>71</v>
      </c>
      <c r="BH2" s="236"/>
      <c r="BI2" s="236"/>
      <c r="BJ2" s="238"/>
      <c r="BK2" s="2"/>
      <c r="BL2" s="2"/>
      <c r="BM2" s="2"/>
      <c r="BN2" s="2"/>
      <c r="BO2" s="2"/>
      <c r="BP2" s="35"/>
      <c r="BQ2" s="35"/>
      <c r="BR2" s="523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1.25" customHeight="1" thickBot="1" x14ac:dyDescent="0.6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484"/>
      <c r="AX3" s="239" t="s">
        <v>27</v>
      </c>
      <c r="AY3" s="240"/>
      <c r="AZ3" s="240"/>
      <c r="BA3" s="240"/>
      <c r="BB3" s="241"/>
      <c r="BC3" s="243" t="s">
        <v>66</v>
      </c>
      <c r="BD3" s="243"/>
      <c r="BE3" s="244"/>
      <c r="BF3" s="16" t="s">
        <v>72</v>
      </c>
      <c r="BG3" s="242" t="s">
        <v>67</v>
      </c>
      <c r="BH3" s="243"/>
      <c r="BI3" s="244"/>
      <c r="BJ3" s="18"/>
      <c r="BK3" s="2"/>
      <c r="BL3" s="2"/>
      <c r="BM3" s="2"/>
      <c r="BN3" s="2"/>
      <c r="BO3" s="2"/>
      <c r="BP3" s="35"/>
      <c r="BQ3" s="36"/>
      <c r="BR3" s="37" t="s">
        <v>106</v>
      </c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thickBot="1" x14ac:dyDescent="0.65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485"/>
      <c r="AX4" s="263"/>
      <c r="AY4" s="264"/>
      <c r="AZ4" s="264"/>
      <c r="BA4" s="264"/>
      <c r="BB4" s="265"/>
      <c r="BC4" s="197" t="s">
        <v>68</v>
      </c>
      <c r="BD4" s="197"/>
      <c r="BE4" s="198"/>
      <c r="BF4" s="17" t="s">
        <v>72</v>
      </c>
      <c r="BG4" s="196" t="s">
        <v>69</v>
      </c>
      <c r="BH4" s="197"/>
      <c r="BI4" s="198"/>
      <c r="BJ4" s="19"/>
      <c r="BK4" s="2"/>
      <c r="BL4" s="2"/>
      <c r="BM4" s="2"/>
      <c r="BN4" s="2"/>
      <c r="BO4" s="2"/>
      <c r="BP4" s="38">
        <v>1</v>
      </c>
      <c r="BQ4" s="39"/>
      <c r="BR4" s="38" t="s">
        <v>102</v>
      </c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5.9" customHeight="1" x14ac:dyDescent="0.3">
      <c r="A5" s="266" t="s">
        <v>62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8"/>
      <c r="M5" s="269" t="s">
        <v>30</v>
      </c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1"/>
      <c r="BM5" s="1"/>
      <c r="BN5" s="1"/>
      <c r="BP5" s="36">
        <v>2</v>
      </c>
      <c r="BQ5" s="40"/>
      <c r="BR5" s="40" t="s">
        <v>196</v>
      </c>
      <c r="BS5" s="1"/>
      <c r="BT5" s="1"/>
      <c r="BU5" s="1"/>
    </row>
    <row r="6" spans="1:119" ht="12" customHeight="1" x14ac:dyDescent="0.25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199" t="s">
        <v>0</v>
      </c>
      <c r="N6" s="200"/>
      <c r="O6" s="200"/>
      <c r="P6" s="200"/>
      <c r="Q6" s="200"/>
      <c r="R6" s="200"/>
      <c r="S6" s="200"/>
      <c r="T6" s="201"/>
      <c r="U6" s="203" t="s">
        <v>57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4"/>
      <c r="AU6" s="211" t="s">
        <v>1</v>
      </c>
      <c r="AV6" s="200"/>
      <c r="AW6" s="200"/>
      <c r="AX6" s="200"/>
      <c r="AY6" s="200"/>
      <c r="AZ6" s="200"/>
      <c r="BA6" s="200"/>
      <c r="BB6" s="200"/>
      <c r="BC6" s="201"/>
      <c r="BD6" s="212">
        <v>123456</v>
      </c>
      <c r="BE6" s="212"/>
      <c r="BF6" s="212"/>
      <c r="BG6" s="212"/>
      <c r="BH6" s="212"/>
      <c r="BI6" s="212"/>
      <c r="BJ6" s="213"/>
      <c r="BK6" s="32"/>
      <c r="BL6" s="33"/>
      <c r="BM6" s="1"/>
      <c r="BN6" s="1"/>
      <c r="BO6" s="34"/>
      <c r="BP6" s="35"/>
      <c r="BQ6" s="35"/>
      <c r="BR6" s="41" t="s">
        <v>30</v>
      </c>
      <c r="BS6" s="1"/>
      <c r="BT6" s="1"/>
      <c r="BU6" s="1"/>
    </row>
    <row r="7" spans="1:119" ht="12" customHeight="1" x14ac:dyDescent="0.25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7"/>
      <c r="M7" s="191" t="s">
        <v>74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F7" s="194" t="s">
        <v>73</v>
      </c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5"/>
      <c r="BK7" s="32"/>
      <c r="BL7" s="33"/>
      <c r="BM7" s="1"/>
      <c r="BN7" s="1"/>
      <c r="BO7" s="12"/>
      <c r="BP7" s="40">
        <v>3</v>
      </c>
      <c r="BQ7" s="42"/>
      <c r="BR7" s="42" t="s">
        <v>101</v>
      </c>
      <c r="BS7" s="1"/>
      <c r="BT7" s="1"/>
      <c r="BU7" s="1"/>
    </row>
    <row r="8" spans="1:119" ht="12" customHeight="1" thickBot="1" x14ac:dyDescent="0.3">
      <c r="A8" s="275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7"/>
      <c r="M8" s="281" t="s">
        <v>2</v>
      </c>
      <c r="N8" s="217"/>
      <c r="O8" s="217"/>
      <c r="P8" s="217"/>
      <c r="Q8" s="217"/>
      <c r="R8" s="217"/>
      <c r="S8" s="217"/>
      <c r="T8" s="218"/>
      <c r="U8" s="214" t="s">
        <v>54</v>
      </c>
      <c r="V8" s="215"/>
      <c r="W8" s="215"/>
      <c r="X8" s="215"/>
      <c r="Y8" s="215"/>
      <c r="Z8" s="215"/>
      <c r="AA8" s="215"/>
      <c r="AB8" s="215"/>
      <c r="AC8" s="215"/>
      <c r="AD8" s="216" t="s">
        <v>75</v>
      </c>
      <c r="AE8" s="217"/>
      <c r="AF8" s="218"/>
      <c r="AG8" s="214" t="s">
        <v>55</v>
      </c>
      <c r="AH8" s="215"/>
      <c r="AI8" s="215"/>
      <c r="AJ8" s="215"/>
      <c r="AK8" s="215"/>
      <c r="AL8" s="215"/>
      <c r="AM8" s="219"/>
      <c r="AN8" s="220" t="s">
        <v>31</v>
      </c>
      <c r="AO8" s="221"/>
      <c r="AP8" s="222"/>
      <c r="AQ8" s="214" t="s">
        <v>56</v>
      </c>
      <c r="AR8" s="215"/>
      <c r="AS8" s="215"/>
      <c r="AT8" s="215"/>
      <c r="AU8" s="215"/>
      <c r="AV8" s="215"/>
      <c r="AW8" s="219"/>
      <c r="AX8" s="216" t="s">
        <v>76</v>
      </c>
      <c r="AY8" s="217"/>
      <c r="AZ8" s="218"/>
      <c r="BA8" s="257" t="s">
        <v>58</v>
      </c>
      <c r="BB8" s="258"/>
      <c r="BC8" s="258"/>
      <c r="BD8" s="258"/>
      <c r="BE8" s="258"/>
      <c r="BF8" s="258"/>
      <c r="BG8" s="258"/>
      <c r="BH8" s="258"/>
      <c r="BI8" s="258"/>
      <c r="BJ8" s="259"/>
      <c r="BM8" s="1"/>
      <c r="BN8" s="1"/>
      <c r="BO8" s="1"/>
      <c r="BP8" s="42">
        <v>4</v>
      </c>
      <c r="BQ8" s="42"/>
      <c r="BR8" s="42" t="s">
        <v>103</v>
      </c>
      <c r="BS8" s="1"/>
      <c r="BT8" s="1"/>
      <c r="BU8" s="1"/>
    </row>
    <row r="9" spans="1:119" ht="15.9" customHeight="1" x14ac:dyDescent="0.3">
      <c r="A9" s="275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7"/>
      <c r="M9" s="260" t="s">
        <v>32</v>
      </c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2"/>
      <c r="BP9" s="42">
        <v>5</v>
      </c>
      <c r="BQ9" s="42"/>
      <c r="BR9" s="42" t="s">
        <v>107</v>
      </c>
    </row>
    <row r="10" spans="1:119" ht="12" customHeight="1" x14ac:dyDescent="0.3">
      <c r="A10" s="275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  <c r="M10" s="410" t="s">
        <v>173</v>
      </c>
      <c r="N10" s="411"/>
      <c r="O10" s="411"/>
      <c r="P10" s="411"/>
      <c r="Q10" s="411"/>
      <c r="R10" s="411"/>
      <c r="S10" s="411"/>
      <c r="T10" s="412"/>
      <c r="U10" s="202" t="s">
        <v>179</v>
      </c>
      <c r="V10" s="203"/>
      <c r="W10" s="203"/>
      <c r="X10" s="203"/>
      <c r="Y10" s="203"/>
      <c r="Z10" s="204"/>
      <c r="AA10" s="205" t="s">
        <v>172</v>
      </c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7"/>
      <c r="AN10" s="208" t="s">
        <v>8</v>
      </c>
      <c r="AO10" s="209"/>
      <c r="AP10" s="209"/>
      <c r="AQ10" s="209"/>
      <c r="AR10" s="209"/>
      <c r="AS10" s="209"/>
      <c r="AT10" s="210"/>
      <c r="AU10" s="211" t="s">
        <v>3</v>
      </c>
      <c r="AV10" s="200"/>
      <c r="AW10" s="200"/>
      <c r="AX10" s="200"/>
      <c r="AY10" s="200"/>
      <c r="AZ10" s="200"/>
      <c r="BA10" s="200"/>
      <c r="BB10" s="200"/>
      <c r="BC10" s="201"/>
      <c r="BD10" s="212" t="s">
        <v>112</v>
      </c>
      <c r="BE10" s="212"/>
      <c r="BF10" s="212"/>
      <c r="BG10" s="212"/>
      <c r="BH10" s="212"/>
      <c r="BI10" s="212"/>
      <c r="BJ10" s="213"/>
      <c r="BP10" s="42">
        <v>6</v>
      </c>
      <c r="BQ10" s="42"/>
      <c r="BR10" s="42" t="s">
        <v>104</v>
      </c>
      <c r="BS10" s="14"/>
    </row>
    <row r="11" spans="1:119" ht="12" customHeight="1" x14ac:dyDescent="0.3">
      <c r="A11" s="275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7"/>
      <c r="M11" s="501" t="s">
        <v>174</v>
      </c>
      <c r="N11" s="502"/>
      <c r="O11" s="502"/>
      <c r="P11" s="502"/>
      <c r="Q11" s="502"/>
      <c r="R11" s="502"/>
      <c r="S11" s="502"/>
      <c r="T11" s="502"/>
      <c r="U11" s="248">
        <v>234765</v>
      </c>
      <c r="V11" s="249"/>
      <c r="W11" s="249"/>
      <c r="X11" s="249"/>
      <c r="Y11" s="249"/>
      <c r="Z11" s="249"/>
      <c r="AA11" s="249"/>
      <c r="AB11" s="249"/>
      <c r="AC11" s="250"/>
      <c r="AD11" s="248">
        <v>987654</v>
      </c>
      <c r="AE11" s="249"/>
      <c r="AF11" s="249"/>
      <c r="AG11" s="249"/>
      <c r="AH11" s="249"/>
      <c r="AI11" s="249"/>
      <c r="AJ11" s="249"/>
      <c r="AK11" s="250"/>
      <c r="AL11" s="251">
        <v>543390</v>
      </c>
      <c r="AM11" s="251"/>
      <c r="AN11" s="251"/>
      <c r="AO11" s="251"/>
      <c r="AP11" s="251"/>
      <c r="AQ11" s="251"/>
      <c r="AR11" s="251"/>
      <c r="AS11" s="251"/>
      <c r="AT11" s="251"/>
      <c r="AU11" s="252">
        <v>99887766</v>
      </c>
      <c r="AV11" s="253"/>
      <c r="AW11" s="253"/>
      <c r="AX11" s="253"/>
      <c r="AY11" s="253"/>
      <c r="AZ11" s="253"/>
      <c r="BA11" s="253"/>
      <c r="BB11" s="254"/>
      <c r="BC11" s="255">
        <v>33445522</v>
      </c>
      <c r="BD11" s="255"/>
      <c r="BE11" s="255"/>
      <c r="BF11" s="255"/>
      <c r="BG11" s="255"/>
      <c r="BH11" s="255"/>
      <c r="BI11" s="255"/>
      <c r="BJ11" s="256"/>
      <c r="BP11" s="42">
        <v>7</v>
      </c>
      <c r="BQ11" s="35"/>
      <c r="BR11" s="42" t="s">
        <v>105</v>
      </c>
    </row>
    <row r="12" spans="1:119" ht="12" customHeight="1" x14ac:dyDescent="0.25">
      <c r="A12" s="275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7"/>
      <c r="M12" s="282" t="s">
        <v>4</v>
      </c>
      <c r="N12" s="162"/>
      <c r="O12" s="162"/>
      <c r="P12" s="162"/>
      <c r="Q12" s="162"/>
      <c r="R12" s="162"/>
      <c r="S12" s="162"/>
      <c r="T12" s="162"/>
      <c r="U12" s="233" t="s">
        <v>59</v>
      </c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83" t="s">
        <v>12</v>
      </c>
      <c r="AM12" s="283"/>
      <c r="AN12" s="283"/>
      <c r="AO12" s="283"/>
      <c r="AP12" s="283"/>
      <c r="AQ12" s="212" t="s">
        <v>50</v>
      </c>
      <c r="AR12" s="212"/>
      <c r="AS12" s="212"/>
      <c r="AT12" s="202"/>
      <c r="AU12" s="284" t="s">
        <v>97</v>
      </c>
      <c r="AV12" s="285"/>
      <c r="AW12" s="285"/>
      <c r="AX12" s="285"/>
      <c r="AY12" s="285"/>
      <c r="AZ12" s="285"/>
      <c r="BA12" s="285"/>
      <c r="BB12" s="285"/>
      <c r="BC12" s="285"/>
      <c r="BD12" s="285"/>
      <c r="BE12" s="438"/>
      <c r="BF12" s="438"/>
      <c r="BG12" s="438"/>
      <c r="BH12" s="438"/>
      <c r="BI12" s="438"/>
      <c r="BJ12" s="503"/>
      <c r="BL12" s="33"/>
      <c r="BM12" s="33"/>
      <c r="BN12" s="33"/>
      <c r="BO12" s="33"/>
      <c r="BP12" s="42">
        <v>8</v>
      </c>
      <c r="BQ12" s="42"/>
      <c r="BR12" s="42" t="s">
        <v>108</v>
      </c>
    </row>
    <row r="13" spans="1:119" ht="12" customHeight="1" thickBot="1" x14ac:dyDescent="0.3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80"/>
      <c r="M13" s="414" t="s">
        <v>77</v>
      </c>
      <c r="N13" s="415"/>
      <c r="O13" s="415"/>
      <c r="P13" s="415"/>
      <c r="Q13" s="415"/>
      <c r="R13" s="415"/>
      <c r="S13" s="415"/>
      <c r="T13" s="415"/>
      <c r="U13" s="416">
        <v>0.02</v>
      </c>
      <c r="V13" s="416"/>
      <c r="W13" s="416"/>
      <c r="X13" s="416"/>
      <c r="Y13" s="416"/>
      <c r="Z13" s="416"/>
      <c r="AA13" s="415" t="s">
        <v>80</v>
      </c>
      <c r="AB13" s="415"/>
      <c r="AC13" s="415"/>
      <c r="AD13" s="415"/>
      <c r="AE13" s="415"/>
      <c r="AF13" s="415"/>
      <c r="AG13" s="415"/>
      <c r="AH13" s="415"/>
      <c r="AI13" s="417"/>
      <c r="AJ13" s="408" t="s">
        <v>78</v>
      </c>
      <c r="AK13" s="408"/>
      <c r="AL13" s="408"/>
      <c r="AM13" s="418"/>
      <c r="AN13" s="419">
        <v>1.28</v>
      </c>
      <c r="AO13" s="419"/>
      <c r="AP13" s="419"/>
      <c r="AQ13" s="419"/>
      <c r="AR13" s="419"/>
      <c r="AS13" s="417" t="s">
        <v>79</v>
      </c>
      <c r="AT13" s="408"/>
      <c r="AU13" s="504"/>
      <c r="AV13" s="505"/>
      <c r="AW13" s="420">
        <v>0.41</v>
      </c>
      <c r="AX13" s="420"/>
      <c r="AY13" s="420"/>
      <c r="AZ13" s="420"/>
      <c r="BA13" s="420"/>
      <c r="BB13" s="506" t="s">
        <v>81</v>
      </c>
      <c r="BC13" s="504"/>
      <c r="BD13" s="504"/>
      <c r="BE13" s="505"/>
      <c r="BF13" s="420">
        <v>0.87</v>
      </c>
      <c r="BG13" s="420"/>
      <c r="BH13" s="420"/>
      <c r="BI13" s="420"/>
      <c r="BJ13" s="421"/>
      <c r="BP13" s="42">
        <v>9</v>
      </c>
      <c r="BQ13" s="42"/>
      <c r="BR13" s="42" t="s">
        <v>109</v>
      </c>
    </row>
    <row r="14" spans="1:119" ht="15.9" customHeight="1" x14ac:dyDescent="0.3">
      <c r="A14" s="295" t="s">
        <v>33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7"/>
      <c r="BP14" s="42">
        <v>10</v>
      </c>
      <c r="BQ14" s="42"/>
      <c r="BR14" s="42" t="s">
        <v>110</v>
      </c>
    </row>
    <row r="15" spans="1:119" ht="12" customHeight="1" x14ac:dyDescent="0.25">
      <c r="A15" s="298" t="s">
        <v>82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 t="s">
        <v>86</v>
      </c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 t="s">
        <v>38</v>
      </c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300"/>
      <c r="BN15" s="13"/>
      <c r="BO15" s="13"/>
      <c r="BP15" s="35"/>
      <c r="BQ15" s="42"/>
      <c r="BR15" s="41" t="s">
        <v>32</v>
      </c>
      <c r="BS15" s="13"/>
      <c r="BT15" s="13"/>
    </row>
    <row r="16" spans="1:119" ht="12" customHeight="1" x14ac:dyDescent="0.25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3"/>
      <c r="BN16" s="13"/>
      <c r="BO16" s="13"/>
      <c r="BP16" s="42">
        <v>11</v>
      </c>
      <c r="BQ16" s="42"/>
      <c r="BR16" s="42" t="s">
        <v>228</v>
      </c>
      <c r="BS16" s="13"/>
      <c r="BT16" s="13"/>
    </row>
    <row r="17" spans="1:81" ht="15.9" customHeight="1" x14ac:dyDescent="0.2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3"/>
      <c r="BN17" s="13"/>
      <c r="BO17" s="13"/>
      <c r="BP17" s="42">
        <v>12</v>
      </c>
      <c r="BQ17" s="42"/>
      <c r="BR17" s="42" t="s">
        <v>229</v>
      </c>
      <c r="BS17" s="13"/>
      <c r="BT17" s="13"/>
    </row>
    <row r="18" spans="1:81" ht="12" customHeight="1" x14ac:dyDescent="0.25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3"/>
      <c r="BN18" s="13"/>
      <c r="BO18" s="13"/>
      <c r="BP18" s="42">
        <v>13</v>
      </c>
      <c r="BQ18" s="42"/>
      <c r="BR18" s="42" t="s">
        <v>111</v>
      </c>
      <c r="BS18" s="13"/>
      <c r="BT18" s="13"/>
    </row>
    <row r="19" spans="1:81" ht="12" customHeight="1" x14ac:dyDescent="0.2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3"/>
      <c r="BN19" s="13"/>
      <c r="BO19" s="13"/>
      <c r="BP19" s="42">
        <v>14</v>
      </c>
      <c r="BQ19" s="42"/>
      <c r="BR19" s="42" t="s">
        <v>230</v>
      </c>
      <c r="BS19" s="13"/>
      <c r="BT19" s="13"/>
    </row>
    <row r="20" spans="1:81" ht="12" customHeight="1" x14ac:dyDescent="0.2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3"/>
      <c r="BN20" s="13"/>
      <c r="BO20" s="13"/>
      <c r="BP20" s="42">
        <v>15</v>
      </c>
      <c r="BQ20" s="42"/>
      <c r="BR20" s="42" t="s">
        <v>113</v>
      </c>
      <c r="BS20" s="13"/>
      <c r="BT20" s="13"/>
    </row>
    <row r="21" spans="1:81" ht="12" customHeight="1" x14ac:dyDescent="0.2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3"/>
      <c r="BN21" s="13"/>
      <c r="BO21" s="13"/>
      <c r="BP21" s="42">
        <v>16</v>
      </c>
      <c r="BQ21" s="42"/>
      <c r="BR21" s="42" t="s">
        <v>114</v>
      </c>
      <c r="BS21" s="13"/>
      <c r="BT21" s="13"/>
    </row>
    <row r="22" spans="1:81" ht="12" customHeight="1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3"/>
      <c r="BN22" s="13"/>
      <c r="BO22" s="13"/>
      <c r="BP22" s="42">
        <v>17</v>
      </c>
      <c r="BQ22" s="42"/>
      <c r="BR22" s="42" t="s">
        <v>115</v>
      </c>
      <c r="BS22" s="13"/>
      <c r="BT22" s="13"/>
    </row>
    <row r="23" spans="1:81" ht="12" customHeight="1" x14ac:dyDescent="0.25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3"/>
      <c r="BN23" s="13"/>
      <c r="BO23" s="13"/>
      <c r="BP23" s="42">
        <v>18</v>
      </c>
      <c r="BQ23" s="42"/>
      <c r="BR23" s="42" t="s">
        <v>116</v>
      </c>
      <c r="BS23" s="13"/>
      <c r="BT23" s="13"/>
    </row>
    <row r="24" spans="1:81" ht="12" customHeight="1" x14ac:dyDescent="0.2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3"/>
      <c r="BN24" s="13"/>
      <c r="BO24" s="13"/>
      <c r="BP24" s="42">
        <v>19</v>
      </c>
      <c r="BQ24" s="42"/>
      <c r="BR24" s="42" t="s">
        <v>117</v>
      </c>
      <c r="BS24" s="13"/>
      <c r="BT24" s="13"/>
    </row>
    <row r="25" spans="1:81" ht="12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3"/>
      <c r="BN25" s="13"/>
      <c r="BO25" s="13"/>
      <c r="BP25" s="35"/>
      <c r="BQ25" s="35"/>
      <c r="BR25" s="41" t="s">
        <v>33</v>
      </c>
      <c r="BS25" s="13"/>
      <c r="BT25" s="13"/>
    </row>
    <row r="26" spans="1:81" ht="12" customHeight="1" x14ac:dyDescent="0.2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3"/>
      <c r="BP26" s="42">
        <v>20</v>
      </c>
      <c r="BQ26" s="42"/>
      <c r="BR26" s="42" t="s">
        <v>118</v>
      </c>
    </row>
    <row r="27" spans="1:81" ht="12" customHeight="1" x14ac:dyDescent="0.25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3"/>
      <c r="BP27" s="42">
        <v>21</v>
      </c>
      <c r="BQ27" s="42"/>
      <c r="BR27" s="42" t="s">
        <v>121</v>
      </c>
    </row>
    <row r="28" spans="1:81" ht="12" customHeight="1" x14ac:dyDescent="0.2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3"/>
      <c r="BP28" s="42">
        <v>22</v>
      </c>
      <c r="BQ28" s="42"/>
      <c r="BR28" s="42" t="s">
        <v>122</v>
      </c>
    </row>
    <row r="29" spans="1:81" ht="12" customHeight="1" x14ac:dyDescent="0.2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3"/>
      <c r="BP29" s="42">
        <v>23</v>
      </c>
      <c r="BQ29" s="42"/>
      <c r="BR29" s="42" t="s">
        <v>137</v>
      </c>
    </row>
    <row r="30" spans="1:81" ht="12" customHeight="1" x14ac:dyDescent="0.25">
      <c r="A30" s="309" t="s">
        <v>83</v>
      </c>
      <c r="B30" s="310"/>
      <c r="C30" s="310"/>
      <c r="D30" s="310"/>
      <c r="E30" s="310"/>
      <c r="F30" s="310"/>
      <c r="G30" s="310"/>
      <c r="H30" s="310"/>
      <c r="I30" s="310"/>
      <c r="J30" s="212" t="s">
        <v>93</v>
      </c>
      <c r="K30" s="212"/>
      <c r="L30" s="212"/>
      <c r="M30" s="212"/>
      <c r="N30" s="212"/>
      <c r="O30" s="212"/>
      <c r="P30" s="212"/>
      <c r="Q30" s="212"/>
      <c r="R30" s="212"/>
      <c r="S30" s="212"/>
      <c r="T30" s="310" t="s">
        <v>84</v>
      </c>
      <c r="U30" s="310"/>
      <c r="V30" s="310"/>
      <c r="W30" s="310"/>
      <c r="X30" s="310"/>
      <c r="Y30" s="310"/>
      <c r="Z30" s="310"/>
      <c r="AA30" s="212">
        <v>9</v>
      </c>
      <c r="AB30" s="212"/>
      <c r="AC30" s="212"/>
      <c r="AD30" s="310" t="s">
        <v>85</v>
      </c>
      <c r="AE30" s="310"/>
      <c r="AF30" s="310"/>
      <c r="AG30" s="310"/>
      <c r="AH30" s="310"/>
      <c r="AI30" s="310"/>
      <c r="AJ30" s="310"/>
      <c r="AK30" s="311">
        <v>36</v>
      </c>
      <c r="AL30" s="311"/>
      <c r="AM30" s="311"/>
      <c r="AN30" s="311"/>
      <c r="AO30" s="312" t="s">
        <v>63</v>
      </c>
      <c r="AP30" s="312"/>
      <c r="AQ30" s="312"/>
      <c r="AR30" s="312"/>
      <c r="AS30" s="312"/>
      <c r="AT30" s="313">
        <v>6</v>
      </c>
      <c r="AU30" s="313"/>
      <c r="AV30" s="313"/>
      <c r="AW30" s="313"/>
      <c r="AX30" s="313"/>
      <c r="AY30" s="313"/>
      <c r="AZ30" s="312" t="s">
        <v>64</v>
      </c>
      <c r="BA30" s="312"/>
      <c r="BB30" s="312"/>
      <c r="BC30" s="312"/>
      <c r="BD30" s="312"/>
      <c r="BE30" s="212">
        <v>4</v>
      </c>
      <c r="BF30" s="212"/>
      <c r="BG30" s="212"/>
      <c r="BH30" s="212"/>
      <c r="BI30" s="212"/>
      <c r="BJ30" s="213"/>
      <c r="BP30" s="42">
        <v>24</v>
      </c>
      <c r="BQ30" s="42"/>
      <c r="BR30" s="42" t="s">
        <v>138</v>
      </c>
      <c r="CC30" s="9"/>
    </row>
    <row r="31" spans="1:81" ht="12" customHeight="1" x14ac:dyDescent="0.25">
      <c r="A31" s="306" t="s">
        <v>19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 t="s">
        <v>18</v>
      </c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 t="s">
        <v>39</v>
      </c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8"/>
      <c r="BP31" s="42" t="s">
        <v>181</v>
      </c>
      <c r="BQ31" s="35"/>
      <c r="BR31" s="42" t="s">
        <v>210</v>
      </c>
    </row>
    <row r="32" spans="1:81" ht="12" customHeight="1" x14ac:dyDescent="0.25">
      <c r="A32" s="329" t="s">
        <v>89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0">
        <v>10</v>
      </c>
      <c r="L32" s="320"/>
      <c r="M32" s="320"/>
      <c r="N32" s="320">
        <v>10</v>
      </c>
      <c r="O32" s="320"/>
      <c r="P32" s="320"/>
      <c r="Q32" s="320">
        <v>10</v>
      </c>
      <c r="R32" s="320"/>
      <c r="S32" s="320"/>
      <c r="T32" s="321" t="s">
        <v>87</v>
      </c>
      <c r="U32" s="321"/>
      <c r="V32" s="321"/>
      <c r="W32" s="321"/>
      <c r="X32" s="321"/>
      <c r="Y32" s="321"/>
      <c r="Z32" s="321"/>
      <c r="AA32" s="321"/>
      <c r="AB32" s="321"/>
      <c r="AC32" s="321"/>
      <c r="AD32" s="322">
        <v>48</v>
      </c>
      <c r="AE32" s="322"/>
      <c r="AF32" s="322"/>
      <c r="AG32" s="322"/>
      <c r="AH32" s="322">
        <v>45</v>
      </c>
      <c r="AI32" s="322"/>
      <c r="AJ32" s="322"/>
      <c r="AK32" s="322"/>
      <c r="AL32" s="322">
        <v>5</v>
      </c>
      <c r="AM32" s="322"/>
      <c r="AN32" s="322"/>
      <c r="AO32" s="162" t="s">
        <v>20</v>
      </c>
      <c r="AP32" s="162"/>
      <c r="AQ32" s="162"/>
      <c r="AR32" s="162"/>
      <c r="AS32" s="162"/>
      <c r="AT32" s="162"/>
      <c r="AU32" s="162" t="s">
        <v>21</v>
      </c>
      <c r="AV32" s="162"/>
      <c r="AW32" s="162"/>
      <c r="AX32" s="162"/>
      <c r="AY32" s="162"/>
      <c r="AZ32" s="162"/>
      <c r="BA32" s="162" t="s">
        <v>22</v>
      </c>
      <c r="BB32" s="162"/>
      <c r="BC32" s="162" t="s">
        <v>23</v>
      </c>
      <c r="BD32" s="162"/>
      <c r="BE32" s="165" t="s">
        <v>214</v>
      </c>
      <c r="BF32" s="166"/>
      <c r="BG32" s="167"/>
      <c r="BH32" s="165" t="s">
        <v>215</v>
      </c>
      <c r="BI32" s="166"/>
      <c r="BJ32" s="171"/>
      <c r="BP32" s="35"/>
      <c r="BQ32" s="35"/>
      <c r="BR32" s="42" t="s">
        <v>182</v>
      </c>
      <c r="BV32" s="13"/>
    </row>
    <row r="33" spans="1:77" ht="12" customHeight="1" x14ac:dyDescent="0.25">
      <c r="A33" s="323"/>
      <c r="B33" s="324"/>
      <c r="C33" s="324"/>
      <c r="D33" s="324"/>
      <c r="E33" s="324"/>
      <c r="F33" s="325" t="s">
        <v>98</v>
      </c>
      <c r="G33" s="325"/>
      <c r="H33" s="325"/>
      <c r="I33" s="325"/>
      <c r="J33" s="325" t="s">
        <v>42</v>
      </c>
      <c r="K33" s="325"/>
      <c r="L33" s="325"/>
      <c r="M33" s="325"/>
      <c r="N33" s="162" t="s">
        <v>41</v>
      </c>
      <c r="O33" s="162"/>
      <c r="P33" s="162"/>
      <c r="Q33" s="162"/>
      <c r="R33" s="162"/>
      <c r="S33" s="162"/>
      <c r="T33" s="321" t="s">
        <v>88</v>
      </c>
      <c r="U33" s="321"/>
      <c r="V33" s="321"/>
      <c r="W33" s="321"/>
      <c r="X33" s="321"/>
      <c r="Y33" s="321"/>
      <c r="Z33" s="321"/>
      <c r="AA33" s="321"/>
      <c r="AB33" s="321"/>
      <c r="AC33" s="321"/>
      <c r="AD33" s="322">
        <v>48</v>
      </c>
      <c r="AE33" s="322"/>
      <c r="AF33" s="322"/>
      <c r="AG33" s="322"/>
      <c r="AH33" s="322">
        <v>45</v>
      </c>
      <c r="AI33" s="322"/>
      <c r="AJ33" s="322"/>
      <c r="AK33" s="322"/>
      <c r="AL33" s="322">
        <v>50</v>
      </c>
      <c r="AM33" s="322"/>
      <c r="AN33" s="32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8"/>
      <c r="BF33" s="169"/>
      <c r="BG33" s="170"/>
      <c r="BH33" s="168"/>
      <c r="BI33" s="169"/>
      <c r="BJ33" s="172"/>
      <c r="BK33" s="10"/>
      <c r="BL33" s="10"/>
      <c r="BM33" s="10"/>
      <c r="BN33" s="10"/>
      <c r="BO33" s="10"/>
      <c r="BP33" s="35"/>
      <c r="BQ33" s="35"/>
      <c r="BR33" s="42" t="s">
        <v>197</v>
      </c>
      <c r="BS33" s="10"/>
      <c r="BT33" s="10"/>
      <c r="BU33" s="10"/>
      <c r="BV33" s="10"/>
      <c r="BW33" s="10"/>
      <c r="BX33" s="10"/>
      <c r="BY33" s="10"/>
    </row>
    <row r="34" spans="1:77" ht="12" customHeight="1" x14ac:dyDescent="0.25">
      <c r="A34" s="323"/>
      <c r="B34" s="324"/>
      <c r="C34" s="324"/>
      <c r="D34" s="324"/>
      <c r="E34" s="324"/>
      <c r="F34" s="325"/>
      <c r="G34" s="325"/>
      <c r="H34" s="325"/>
      <c r="I34" s="325"/>
      <c r="J34" s="325"/>
      <c r="K34" s="325"/>
      <c r="L34" s="325"/>
      <c r="M34" s="325"/>
      <c r="N34" s="312" t="s">
        <v>40</v>
      </c>
      <c r="O34" s="312"/>
      <c r="P34" s="312"/>
      <c r="Q34" s="312" t="s">
        <v>24</v>
      </c>
      <c r="R34" s="312"/>
      <c r="S34" s="312"/>
      <c r="T34" s="325" t="s">
        <v>43</v>
      </c>
      <c r="U34" s="325"/>
      <c r="V34" s="325"/>
      <c r="W34" s="325"/>
      <c r="X34" s="325"/>
      <c r="Y34" s="325"/>
      <c r="Z34" s="325"/>
      <c r="AA34" s="328">
        <v>100</v>
      </c>
      <c r="AB34" s="328"/>
      <c r="AC34" s="328"/>
      <c r="AD34" s="328"/>
      <c r="AE34" s="325" t="s">
        <v>44</v>
      </c>
      <c r="AF34" s="325"/>
      <c r="AG34" s="325"/>
      <c r="AH34" s="325"/>
      <c r="AI34" s="325"/>
      <c r="AJ34" s="426">
        <f>+AA34*AK30</f>
        <v>3600</v>
      </c>
      <c r="AK34" s="426"/>
      <c r="AL34" s="426"/>
      <c r="AM34" s="426"/>
      <c r="AN34" s="426"/>
      <c r="AO34" s="314" t="s">
        <v>60</v>
      </c>
      <c r="AP34" s="314"/>
      <c r="AQ34" s="314"/>
      <c r="AR34" s="314"/>
      <c r="AS34" s="314"/>
      <c r="AT34" s="314"/>
      <c r="AU34" s="314" t="s">
        <v>51</v>
      </c>
      <c r="AV34" s="314"/>
      <c r="AW34" s="314"/>
      <c r="AX34" s="314"/>
      <c r="AY34" s="314"/>
      <c r="AZ34" s="314"/>
      <c r="BA34" s="314"/>
      <c r="BB34" s="314"/>
      <c r="BC34" s="314">
        <v>0.01</v>
      </c>
      <c r="BD34" s="314"/>
      <c r="BE34" s="497"/>
      <c r="BF34" s="498"/>
      <c r="BG34" s="499"/>
      <c r="BH34" s="497"/>
      <c r="BI34" s="498"/>
      <c r="BJ34" s="500"/>
      <c r="BP34" s="35"/>
      <c r="BQ34" s="35"/>
      <c r="BR34" s="42" t="s">
        <v>195</v>
      </c>
    </row>
    <row r="35" spans="1:77" ht="12" customHeight="1" x14ac:dyDescent="0.25">
      <c r="A35" s="329" t="s">
        <v>90</v>
      </c>
      <c r="B35" s="325"/>
      <c r="C35" s="325"/>
      <c r="D35" s="325"/>
      <c r="E35" s="325"/>
      <c r="F35" s="320">
        <v>1.2</v>
      </c>
      <c r="G35" s="320"/>
      <c r="H35" s="320"/>
      <c r="I35" s="320"/>
      <c r="J35" s="330">
        <f>IF(AA34=0," ",AA34)</f>
        <v>100</v>
      </c>
      <c r="K35" s="330"/>
      <c r="L35" s="330"/>
      <c r="M35" s="330"/>
      <c r="N35" s="330">
        <f>IF(U13=0," ",(U13*J35))</f>
        <v>2</v>
      </c>
      <c r="O35" s="330"/>
      <c r="P35" s="330"/>
      <c r="Q35" s="330">
        <f>IF(U13=0," ",(U13*J35)+F35)</f>
        <v>3.2</v>
      </c>
      <c r="R35" s="330"/>
      <c r="S35" s="330"/>
      <c r="T35" s="325"/>
      <c r="U35" s="325"/>
      <c r="V35" s="325"/>
      <c r="W35" s="325"/>
      <c r="X35" s="325"/>
      <c r="Y35" s="325"/>
      <c r="Z35" s="325"/>
      <c r="AA35" s="328"/>
      <c r="AB35" s="328"/>
      <c r="AC35" s="328"/>
      <c r="AD35" s="328"/>
      <c r="AE35" s="325"/>
      <c r="AF35" s="325"/>
      <c r="AG35" s="325"/>
      <c r="AH35" s="325"/>
      <c r="AI35" s="325"/>
      <c r="AJ35" s="426"/>
      <c r="AK35" s="426"/>
      <c r="AL35" s="426"/>
      <c r="AM35" s="426"/>
      <c r="AN35" s="426"/>
      <c r="AO35" s="314" t="s">
        <v>61</v>
      </c>
      <c r="AP35" s="314"/>
      <c r="AQ35" s="314"/>
      <c r="AR35" s="314"/>
      <c r="AS35" s="314"/>
      <c r="AT35" s="314"/>
      <c r="AU35" s="314" t="s">
        <v>94</v>
      </c>
      <c r="AV35" s="314"/>
      <c r="AW35" s="314"/>
      <c r="AX35" s="314"/>
      <c r="AY35" s="314"/>
      <c r="AZ35" s="314"/>
      <c r="BA35" s="314">
        <v>8</v>
      </c>
      <c r="BB35" s="314"/>
      <c r="BC35" s="314">
        <v>0.25</v>
      </c>
      <c r="BD35" s="314"/>
      <c r="BE35" s="497"/>
      <c r="BF35" s="498"/>
      <c r="BG35" s="499"/>
      <c r="BH35" s="497"/>
      <c r="BI35" s="498"/>
      <c r="BJ35" s="500"/>
      <c r="BP35" s="42" t="s">
        <v>209</v>
      </c>
      <c r="BQ35" s="35"/>
      <c r="BR35" s="42" t="s">
        <v>211</v>
      </c>
    </row>
    <row r="36" spans="1:77" ht="12" customHeight="1" x14ac:dyDescent="0.25">
      <c r="A36" s="329"/>
      <c r="B36" s="325"/>
      <c r="C36" s="325"/>
      <c r="D36" s="325"/>
      <c r="E36" s="325"/>
      <c r="F36" s="320"/>
      <c r="G36" s="320"/>
      <c r="H36" s="320"/>
      <c r="I36" s="32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2" t="s">
        <v>15</v>
      </c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14" t="s">
        <v>52</v>
      </c>
      <c r="AP36" s="314"/>
      <c r="AQ36" s="314"/>
      <c r="AR36" s="314"/>
      <c r="AS36" s="314"/>
      <c r="AT36" s="314"/>
      <c r="AU36" s="314" t="s">
        <v>99</v>
      </c>
      <c r="AV36" s="314"/>
      <c r="AW36" s="314"/>
      <c r="AX36" s="314"/>
      <c r="AY36" s="314"/>
      <c r="AZ36" s="314"/>
      <c r="BA36" s="314">
        <v>1</v>
      </c>
      <c r="BB36" s="314"/>
      <c r="BC36" s="314">
        <v>0.12</v>
      </c>
      <c r="BD36" s="314"/>
      <c r="BE36" s="497"/>
      <c r="BF36" s="498"/>
      <c r="BG36" s="499"/>
      <c r="BH36" s="497"/>
      <c r="BI36" s="498"/>
      <c r="BJ36" s="500"/>
      <c r="BP36" s="35"/>
      <c r="BQ36" s="35"/>
      <c r="BR36" s="42" t="s">
        <v>212</v>
      </c>
    </row>
    <row r="37" spans="1:77" ht="12" customHeight="1" x14ac:dyDescent="0.25">
      <c r="A37" s="329" t="s">
        <v>49</v>
      </c>
      <c r="B37" s="312"/>
      <c r="C37" s="312"/>
      <c r="D37" s="312"/>
      <c r="E37" s="312"/>
      <c r="F37" s="320">
        <v>35</v>
      </c>
      <c r="G37" s="320"/>
      <c r="H37" s="320"/>
      <c r="I37" s="320"/>
      <c r="J37" s="330">
        <f>IF(AJ34=0," ",AJ34)</f>
        <v>3600</v>
      </c>
      <c r="K37" s="330"/>
      <c r="L37" s="330"/>
      <c r="M37" s="330"/>
      <c r="N37" s="330">
        <f>IF(U13=0," ",(U13*J37))</f>
        <v>72</v>
      </c>
      <c r="O37" s="330"/>
      <c r="P37" s="330"/>
      <c r="Q37" s="508" t="e">
        <f>IF(U13=0," ",(U13*J37)+F37+BC34*BA34+BC35*BA35+BC36*BA36+BC37*BA37+BC38*BA38+BC39*BA39+BC40*BA40+BC41*BA41+BC42*BA42)</f>
        <v>#VALUE!</v>
      </c>
      <c r="R37" s="508"/>
      <c r="S37" s="508"/>
      <c r="T37" s="287" t="s">
        <v>91</v>
      </c>
      <c r="U37" s="287"/>
      <c r="V37" s="287"/>
      <c r="W37" s="287"/>
      <c r="X37" s="287"/>
      <c r="Y37" s="287"/>
      <c r="Z37" s="287"/>
      <c r="AA37" s="287" t="s">
        <v>45</v>
      </c>
      <c r="AB37" s="287"/>
      <c r="AC37" s="287"/>
      <c r="AD37" s="287"/>
      <c r="AE37" s="287"/>
      <c r="AF37" s="287" t="s">
        <v>34</v>
      </c>
      <c r="AG37" s="287"/>
      <c r="AH37" s="287"/>
      <c r="AI37" s="287"/>
      <c r="AJ37" s="287" t="s">
        <v>11</v>
      </c>
      <c r="AK37" s="287"/>
      <c r="AL37" s="287"/>
      <c r="AM37" s="287"/>
      <c r="AN37" s="287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497"/>
      <c r="BF37" s="498"/>
      <c r="BG37" s="499"/>
      <c r="BH37" s="497"/>
      <c r="BI37" s="498"/>
      <c r="BJ37" s="500"/>
      <c r="BP37" s="42">
        <v>25</v>
      </c>
      <c r="BQ37" s="42"/>
      <c r="BR37" s="42" t="s">
        <v>119</v>
      </c>
    </row>
    <row r="38" spans="1:77" ht="12" customHeight="1" x14ac:dyDescent="0.25">
      <c r="A38" s="337"/>
      <c r="B38" s="312"/>
      <c r="C38" s="312"/>
      <c r="D38" s="312"/>
      <c r="E38" s="312"/>
      <c r="F38" s="320"/>
      <c r="G38" s="320"/>
      <c r="H38" s="320"/>
      <c r="I38" s="320"/>
      <c r="J38" s="330"/>
      <c r="K38" s="330"/>
      <c r="L38" s="330"/>
      <c r="M38" s="330"/>
      <c r="N38" s="330"/>
      <c r="O38" s="330"/>
      <c r="P38" s="330"/>
      <c r="Q38" s="508"/>
      <c r="R38" s="508"/>
      <c r="S38" s="508"/>
      <c r="T38" s="338" t="s">
        <v>92</v>
      </c>
      <c r="U38" s="236"/>
      <c r="V38" s="236"/>
      <c r="W38" s="236"/>
      <c r="X38" s="236"/>
      <c r="Y38" s="236"/>
      <c r="Z38" s="236"/>
      <c r="AA38" s="360" t="s">
        <v>46</v>
      </c>
      <c r="AB38" s="360"/>
      <c r="AC38" s="360"/>
      <c r="AD38" s="360"/>
      <c r="AE38" s="360"/>
      <c r="AF38" s="330">
        <f>IF(AD33=0," ",ROUNDDOWN((((630/AD33)*2)*(102/AL33)),0.5))</f>
        <v>53</v>
      </c>
      <c r="AG38" s="330"/>
      <c r="AH38" s="330"/>
      <c r="AI38" s="330"/>
      <c r="AJ38" s="468">
        <f>IF(AD33=0," ",(((AD33/12)*(AH33/12)*(AL33/12))*AF38)/3813)</f>
        <v>0.86873852609493851</v>
      </c>
      <c r="AK38" s="468"/>
      <c r="AL38" s="468"/>
      <c r="AM38" s="468"/>
      <c r="AN38" s="468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497"/>
      <c r="BF38" s="498"/>
      <c r="BG38" s="499"/>
      <c r="BH38" s="497"/>
      <c r="BI38" s="498"/>
      <c r="BJ38" s="500"/>
      <c r="BP38" s="42">
        <v>26</v>
      </c>
      <c r="BQ38" s="42"/>
      <c r="BR38" s="42" t="s">
        <v>123</v>
      </c>
    </row>
    <row r="39" spans="1:77" ht="12" customHeight="1" x14ac:dyDescent="0.25">
      <c r="A39" s="507" t="s">
        <v>167</v>
      </c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236"/>
      <c r="U39" s="236"/>
      <c r="V39" s="236"/>
      <c r="W39" s="236"/>
      <c r="X39" s="236"/>
      <c r="Y39" s="236"/>
      <c r="Z39" s="236"/>
      <c r="AA39" s="360"/>
      <c r="AB39" s="360"/>
      <c r="AC39" s="360"/>
      <c r="AD39" s="360"/>
      <c r="AE39" s="360"/>
      <c r="AF39" s="330"/>
      <c r="AG39" s="330"/>
      <c r="AH39" s="330"/>
      <c r="AI39" s="330"/>
      <c r="AJ39" s="468"/>
      <c r="AK39" s="468"/>
      <c r="AL39" s="468"/>
      <c r="AM39" s="468"/>
      <c r="AN39" s="468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497"/>
      <c r="BF39" s="498"/>
      <c r="BG39" s="499"/>
      <c r="BH39" s="497"/>
      <c r="BI39" s="498"/>
      <c r="BJ39" s="500"/>
      <c r="BP39" s="43">
        <v>27</v>
      </c>
      <c r="BQ39" s="43"/>
      <c r="BR39" s="43" t="s">
        <v>124</v>
      </c>
    </row>
    <row r="40" spans="1:77" ht="12" customHeight="1" x14ac:dyDescent="0.25">
      <c r="A40" s="534" t="s">
        <v>170</v>
      </c>
      <c r="B40" s="386"/>
      <c r="C40" s="386"/>
      <c r="D40" s="386"/>
      <c r="E40" s="386"/>
      <c r="F40" s="386"/>
      <c r="G40" s="386"/>
      <c r="H40" s="386"/>
      <c r="I40" s="105">
        <v>2</v>
      </c>
      <c r="J40" s="525"/>
      <c r="K40" s="526"/>
      <c r="L40" s="526"/>
      <c r="M40" s="526"/>
      <c r="N40" s="526"/>
      <c r="O40" s="526"/>
      <c r="P40" s="526"/>
      <c r="Q40" s="526"/>
      <c r="R40" s="526"/>
      <c r="S40" s="527"/>
      <c r="T40" s="359" t="s">
        <v>92</v>
      </c>
      <c r="U40" s="236"/>
      <c r="V40" s="236"/>
      <c r="W40" s="236"/>
      <c r="X40" s="236"/>
      <c r="Y40" s="236"/>
      <c r="Z40" s="236"/>
      <c r="AA40" s="360" t="s">
        <v>35</v>
      </c>
      <c r="AB40" s="360"/>
      <c r="AC40" s="360"/>
      <c r="AD40" s="360"/>
      <c r="AE40" s="360"/>
      <c r="AF40" s="330">
        <f>IF(AD33=0," ",ROUNDDOWN((((474/AD33)*2)*(92/AL33)),0.5))</f>
        <v>36</v>
      </c>
      <c r="AG40" s="330"/>
      <c r="AH40" s="330"/>
      <c r="AI40" s="330"/>
      <c r="AJ40" s="496">
        <f>IF(AD33=0," ",(((AD33/12)*(AH33/12)*(AL33/12))*AF40)/2281)</f>
        <v>0.98640946953090769</v>
      </c>
      <c r="AK40" s="496"/>
      <c r="AL40" s="496"/>
      <c r="AM40" s="496"/>
      <c r="AN40" s="496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497"/>
      <c r="BF40" s="498"/>
      <c r="BG40" s="499"/>
      <c r="BH40" s="497"/>
      <c r="BI40" s="498"/>
      <c r="BJ40" s="500"/>
      <c r="BP40" s="42">
        <v>28</v>
      </c>
      <c r="BQ40" s="42"/>
      <c r="BR40" s="42" t="s">
        <v>125</v>
      </c>
    </row>
    <row r="41" spans="1:77" ht="12" customHeight="1" x14ac:dyDescent="0.25">
      <c r="A41" s="534" t="s">
        <v>171</v>
      </c>
      <c r="B41" s="386"/>
      <c r="C41" s="386"/>
      <c r="D41" s="386"/>
      <c r="E41" s="386"/>
      <c r="F41" s="386"/>
      <c r="G41" s="386"/>
      <c r="H41" s="88"/>
      <c r="I41" s="105">
        <v>4</v>
      </c>
      <c r="J41" s="528"/>
      <c r="K41" s="529"/>
      <c r="L41" s="529"/>
      <c r="M41" s="529"/>
      <c r="N41" s="529"/>
      <c r="O41" s="529"/>
      <c r="P41" s="529"/>
      <c r="Q41" s="529"/>
      <c r="R41" s="529"/>
      <c r="S41" s="530"/>
      <c r="T41" s="235"/>
      <c r="U41" s="236"/>
      <c r="V41" s="236"/>
      <c r="W41" s="236"/>
      <c r="X41" s="236"/>
      <c r="Y41" s="236"/>
      <c r="Z41" s="236"/>
      <c r="AA41" s="360"/>
      <c r="AB41" s="360"/>
      <c r="AC41" s="360"/>
      <c r="AD41" s="360"/>
      <c r="AE41" s="360"/>
      <c r="AF41" s="330"/>
      <c r="AG41" s="330"/>
      <c r="AH41" s="330"/>
      <c r="AI41" s="330"/>
      <c r="AJ41" s="496"/>
      <c r="AK41" s="496"/>
      <c r="AL41" s="496"/>
      <c r="AM41" s="496"/>
      <c r="AN41" s="496"/>
      <c r="AO41" s="429"/>
      <c r="AP41" s="430"/>
      <c r="AQ41" s="430"/>
      <c r="AR41" s="430"/>
      <c r="AS41" s="430"/>
      <c r="AT41" s="430"/>
      <c r="AU41" s="430"/>
      <c r="AV41" s="430"/>
      <c r="AW41" s="430"/>
      <c r="AX41" s="430"/>
      <c r="AY41" s="430"/>
      <c r="AZ41" s="430"/>
      <c r="BA41" s="430"/>
      <c r="BB41" s="431"/>
      <c r="BC41" s="173" t="s">
        <v>216</v>
      </c>
      <c r="BD41" s="173"/>
      <c r="BE41" s="173"/>
      <c r="BF41" s="173"/>
      <c r="BG41" s="173"/>
      <c r="BH41" s="177">
        <f>SUM(BH34:BJ40)</f>
        <v>0</v>
      </c>
      <c r="BI41" s="178"/>
      <c r="BJ41" s="179"/>
      <c r="BK41" s="1"/>
      <c r="BL41" s="1"/>
      <c r="BM41" s="1"/>
      <c r="BN41" s="1"/>
      <c r="BO41" s="1"/>
      <c r="BP41" s="42">
        <v>29</v>
      </c>
      <c r="BQ41" s="42"/>
      <c r="BR41" s="42" t="s">
        <v>126</v>
      </c>
      <c r="BS41" s="1"/>
      <c r="BT41" s="1"/>
      <c r="BU41" s="1"/>
      <c r="BV41" s="1"/>
    </row>
    <row r="42" spans="1:77" ht="12" customHeight="1" thickBot="1" x14ac:dyDescent="0.35">
      <c r="A42" s="78"/>
      <c r="B42" s="79"/>
      <c r="C42" s="79"/>
      <c r="D42" s="79"/>
      <c r="E42" s="79"/>
      <c r="F42" s="79"/>
      <c r="G42" s="79"/>
      <c r="H42" s="79"/>
      <c r="I42" s="79"/>
      <c r="J42" s="531"/>
      <c r="K42" s="532"/>
      <c r="L42" s="532"/>
      <c r="M42" s="532"/>
      <c r="N42" s="532"/>
      <c r="O42" s="532"/>
      <c r="P42" s="532"/>
      <c r="Q42" s="532"/>
      <c r="R42" s="532"/>
      <c r="S42" s="53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4"/>
      <c r="AJ42" s="524" t="s">
        <v>48</v>
      </c>
      <c r="AK42" s="524"/>
      <c r="AL42" s="524"/>
      <c r="AM42" s="524"/>
      <c r="AN42" s="524"/>
      <c r="AO42" s="435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7"/>
      <c r="BC42" s="174" t="s">
        <v>217</v>
      </c>
      <c r="BD42" s="175"/>
      <c r="BE42" s="175"/>
      <c r="BF42" s="175"/>
      <c r="BG42" s="176"/>
      <c r="BH42" s="180">
        <f>BH41/AJ34</f>
        <v>0</v>
      </c>
      <c r="BI42" s="181"/>
      <c r="BJ42" s="182"/>
      <c r="BK42" s="11"/>
      <c r="BL42" s="11"/>
      <c r="BM42" s="11"/>
      <c r="BN42" s="11"/>
      <c r="BO42" s="11"/>
      <c r="BP42" s="42">
        <v>30</v>
      </c>
      <c r="BQ42" s="42"/>
      <c r="BR42" s="42" t="s">
        <v>128</v>
      </c>
      <c r="BS42" s="11"/>
      <c r="BT42" s="11"/>
      <c r="BU42" s="11"/>
      <c r="BV42" s="1"/>
    </row>
    <row r="43" spans="1:77" ht="15.9" customHeight="1" thickBot="1" x14ac:dyDescent="0.35">
      <c r="A43" s="345" t="s">
        <v>47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8"/>
      <c r="AS43" s="349" t="s">
        <v>218</v>
      </c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1"/>
      <c r="BK43" s="12"/>
      <c r="BL43" s="12"/>
      <c r="BM43" s="12"/>
      <c r="BN43" s="12"/>
      <c r="BO43" s="12"/>
      <c r="BP43" s="42">
        <v>31</v>
      </c>
      <c r="BQ43" s="42"/>
      <c r="BR43" s="42" t="s">
        <v>127</v>
      </c>
      <c r="BS43" s="12"/>
      <c r="BT43" s="12"/>
      <c r="BU43" s="12"/>
      <c r="BV43" s="1"/>
    </row>
    <row r="44" spans="1:77" ht="12.75" customHeight="1" x14ac:dyDescent="0.25">
      <c r="A44" s="352" t="s">
        <v>26</v>
      </c>
      <c r="B44" s="332"/>
      <c r="C44" s="332"/>
      <c r="D44" s="332"/>
      <c r="E44" s="332"/>
      <c r="F44" s="332"/>
      <c r="G44" s="332"/>
      <c r="H44" s="332" t="s">
        <v>29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 t="s">
        <v>28</v>
      </c>
      <c r="T44" s="332"/>
      <c r="U44" s="332"/>
      <c r="V44" s="332"/>
      <c r="W44" s="332"/>
      <c r="X44" s="332"/>
      <c r="Y44" s="332"/>
      <c r="Z44" s="332"/>
      <c r="AA44" s="332" t="s">
        <v>27</v>
      </c>
      <c r="AB44" s="332"/>
      <c r="AC44" s="332"/>
      <c r="AD44" s="332"/>
      <c r="AE44" s="446" t="s">
        <v>36</v>
      </c>
      <c r="AF44" s="446"/>
      <c r="AG44" s="446"/>
      <c r="AH44" s="446"/>
      <c r="AI44" s="446"/>
      <c r="AJ44" s="446"/>
      <c r="AK44" s="446"/>
      <c r="AL44" s="446" t="s">
        <v>37</v>
      </c>
      <c r="AM44" s="446"/>
      <c r="AN44" s="446"/>
      <c r="AO44" s="446"/>
      <c r="AP44" s="446"/>
      <c r="AQ44" s="446"/>
      <c r="AR44" s="509"/>
      <c r="AS44" s="514"/>
      <c r="AT44" s="515"/>
      <c r="AU44" s="515"/>
      <c r="AV44" s="515"/>
      <c r="AW44" s="515"/>
      <c r="AX44" s="515"/>
      <c r="AY44" s="515"/>
      <c r="AZ44" s="515"/>
      <c r="BA44" s="515"/>
      <c r="BB44" s="515"/>
      <c r="BC44" s="515"/>
      <c r="BD44" s="515"/>
      <c r="BE44" s="515"/>
      <c r="BF44" s="515"/>
      <c r="BG44" s="515"/>
      <c r="BH44" s="515"/>
      <c r="BI44" s="515"/>
      <c r="BJ44" s="516"/>
      <c r="BK44" s="12"/>
      <c r="BL44" s="12"/>
      <c r="BM44" s="12"/>
      <c r="BN44" s="12"/>
      <c r="BO44" s="12"/>
      <c r="BP44" s="42">
        <v>32</v>
      </c>
      <c r="BQ44" s="42"/>
      <c r="BR44" s="42" t="s">
        <v>156</v>
      </c>
      <c r="BS44" s="12"/>
      <c r="BT44" s="12"/>
      <c r="BU44" s="12"/>
      <c r="BV44" s="1"/>
    </row>
    <row r="45" spans="1:77" ht="12" customHeight="1" x14ac:dyDescent="0.3">
      <c r="A45" s="463" t="s">
        <v>175</v>
      </c>
      <c r="B45" s="464"/>
      <c r="C45" s="464"/>
      <c r="D45" s="464"/>
      <c r="E45" s="464"/>
      <c r="F45" s="464"/>
      <c r="G45" s="464"/>
      <c r="H45" s="212" t="s">
        <v>183</v>
      </c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 t="s">
        <v>183</v>
      </c>
      <c r="T45" s="212"/>
      <c r="U45" s="212"/>
      <c r="V45" s="212"/>
      <c r="W45" s="212"/>
      <c r="X45" s="212"/>
      <c r="Y45" s="212"/>
      <c r="Z45" s="212"/>
      <c r="AA45" s="212" t="s">
        <v>184</v>
      </c>
      <c r="AB45" s="212"/>
      <c r="AC45" s="212"/>
      <c r="AD45" s="212"/>
      <c r="AE45" s="510"/>
      <c r="AF45" s="433"/>
      <c r="AG45" s="433"/>
      <c r="AH45" s="433"/>
      <c r="AI45" s="433"/>
      <c r="AJ45" s="433"/>
      <c r="AK45" s="511"/>
      <c r="AL45" s="510"/>
      <c r="AM45" s="433"/>
      <c r="AN45" s="433"/>
      <c r="AO45" s="433"/>
      <c r="AP45" s="433"/>
      <c r="AQ45" s="433"/>
      <c r="AR45" s="511"/>
      <c r="AS45" s="517"/>
      <c r="AT45" s="518"/>
      <c r="AU45" s="518"/>
      <c r="AV45" s="518"/>
      <c r="AW45" s="518"/>
      <c r="AX45" s="518"/>
      <c r="AY45" s="518"/>
      <c r="AZ45" s="518"/>
      <c r="BA45" s="518"/>
      <c r="BB45" s="518"/>
      <c r="BC45" s="518"/>
      <c r="BD45" s="518"/>
      <c r="BE45" s="518"/>
      <c r="BF45" s="518"/>
      <c r="BG45" s="518"/>
      <c r="BH45" s="518"/>
      <c r="BI45" s="518"/>
      <c r="BJ45" s="519"/>
      <c r="BK45" s="12"/>
      <c r="BL45" s="12"/>
      <c r="BM45" s="12"/>
      <c r="BN45" s="12"/>
      <c r="BO45" s="12"/>
      <c r="BP45" s="42">
        <v>33</v>
      </c>
      <c r="BQ45" s="42"/>
      <c r="BR45" s="42" t="s">
        <v>120</v>
      </c>
      <c r="BS45" s="12"/>
      <c r="BT45" s="12"/>
      <c r="BU45" s="12"/>
      <c r="BV45" s="1"/>
    </row>
    <row r="46" spans="1:77" ht="12" customHeight="1" x14ac:dyDescent="0.3">
      <c r="A46" s="465" t="s">
        <v>176</v>
      </c>
      <c r="B46" s="466"/>
      <c r="C46" s="466"/>
      <c r="D46" s="466"/>
      <c r="E46" s="466"/>
      <c r="F46" s="466"/>
      <c r="G46" s="467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510"/>
      <c r="AF46" s="433"/>
      <c r="AG46" s="433"/>
      <c r="AH46" s="433"/>
      <c r="AI46" s="433"/>
      <c r="AJ46" s="433"/>
      <c r="AK46" s="511"/>
      <c r="AL46" s="510"/>
      <c r="AM46" s="433"/>
      <c r="AN46" s="433"/>
      <c r="AO46" s="433"/>
      <c r="AP46" s="433"/>
      <c r="AQ46" s="433"/>
      <c r="AR46" s="511"/>
      <c r="AS46" s="517"/>
      <c r="AT46" s="518"/>
      <c r="AU46" s="518"/>
      <c r="AV46" s="518"/>
      <c r="AW46" s="518"/>
      <c r="AX46" s="518"/>
      <c r="AY46" s="518"/>
      <c r="AZ46" s="518"/>
      <c r="BA46" s="518"/>
      <c r="BB46" s="518"/>
      <c r="BC46" s="518"/>
      <c r="BD46" s="518"/>
      <c r="BE46" s="518"/>
      <c r="BF46" s="518"/>
      <c r="BG46" s="518"/>
      <c r="BH46" s="518"/>
      <c r="BI46" s="518"/>
      <c r="BJ46" s="519"/>
      <c r="BK46" s="1"/>
      <c r="BL46" s="1"/>
      <c r="BM46" s="1"/>
      <c r="BN46" s="1"/>
      <c r="BO46" s="1"/>
      <c r="BP46" s="42">
        <v>34</v>
      </c>
      <c r="BQ46" s="42"/>
      <c r="BR46" s="42" t="s">
        <v>129</v>
      </c>
      <c r="BS46" s="1"/>
      <c r="BT46" s="1"/>
      <c r="BU46" s="1"/>
      <c r="BV46" s="1"/>
    </row>
    <row r="47" spans="1:77" ht="12" customHeight="1" thickBot="1" x14ac:dyDescent="0.3">
      <c r="A47" s="456" t="s">
        <v>25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512"/>
      <c r="AF47" s="436"/>
      <c r="AG47" s="436"/>
      <c r="AH47" s="436"/>
      <c r="AI47" s="436"/>
      <c r="AJ47" s="436"/>
      <c r="AK47" s="513"/>
      <c r="AL47" s="512"/>
      <c r="AM47" s="436"/>
      <c r="AN47" s="436"/>
      <c r="AO47" s="436"/>
      <c r="AP47" s="436"/>
      <c r="AQ47" s="436"/>
      <c r="AR47" s="513"/>
      <c r="AS47" s="520"/>
      <c r="AT47" s="521"/>
      <c r="AU47" s="521"/>
      <c r="AV47" s="521"/>
      <c r="AW47" s="521"/>
      <c r="AX47" s="521"/>
      <c r="AY47" s="521"/>
      <c r="AZ47" s="521"/>
      <c r="BA47" s="521"/>
      <c r="BB47" s="521"/>
      <c r="BC47" s="521"/>
      <c r="BD47" s="521"/>
      <c r="BE47" s="521"/>
      <c r="BF47" s="521"/>
      <c r="BG47" s="521"/>
      <c r="BH47" s="521"/>
      <c r="BI47" s="521"/>
      <c r="BJ47" s="522"/>
      <c r="BP47" s="40">
        <v>35</v>
      </c>
      <c r="BQ47" s="40"/>
      <c r="BR47" s="40" t="s">
        <v>219</v>
      </c>
    </row>
    <row r="48" spans="1:77" ht="12" customHeight="1" x14ac:dyDescent="0.25">
      <c r="BE48" s="161" t="s">
        <v>237</v>
      </c>
      <c r="BP48" s="43">
        <v>36</v>
      </c>
      <c r="BQ48" s="43"/>
      <c r="BR48" s="43" t="s">
        <v>130</v>
      </c>
    </row>
    <row r="49" spans="1:70" ht="12" customHeight="1" x14ac:dyDescent="0.25">
      <c r="BP49" s="43">
        <v>37</v>
      </c>
      <c r="BQ49" s="43"/>
      <c r="BR49" s="43" t="s">
        <v>131</v>
      </c>
    </row>
    <row r="50" spans="1:70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BP50" s="43">
        <v>38</v>
      </c>
      <c r="BQ50" s="43"/>
      <c r="BR50" s="43" t="s">
        <v>132</v>
      </c>
    </row>
    <row r="51" spans="1:70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BP51" s="43">
        <v>39</v>
      </c>
      <c r="BQ51" s="43"/>
      <c r="BR51" s="43" t="s">
        <v>231</v>
      </c>
    </row>
    <row r="52" spans="1:70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BP52" s="35"/>
      <c r="BQ52" s="40"/>
      <c r="BR52" s="44" t="s">
        <v>47</v>
      </c>
    </row>
    <row r="53" spans="1:70" ht="12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BP53" s="40">
        <v>40</v>
      </c>
      <c r="BQ53" s="42"/>
      <c r="BR53" s="42" t="s">
        <v>213</v>
      </c>
    </row>
    <row r="54" spans="1:70" ht="12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BP54" s="42">
        <v>41</v>
      </c>
      <c r="BQ54" s="35"/>
      <c r="BR54" s="42" t="s">
        <v>133</v>
      </c>
    </row>
    <row r="55" spans="1:70" ht="9.9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3"/>
      <c r="BP55" s="42">
        <v>42</v>
      </c>
      <c r="BQ55" s="35"/>
      <c r="BR55" s="42" t="s">
        <v>134</v>
      </c>
    </row>
    <row r="56" spans="1:70" s="3" customFormat="1" ht="1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"/>
      <c r="M56" s="4"/>
      <c r="N56" s="4"/>
      <c r="O56" s="4"/>
      <c r="P56" s="4"/>
      <c r="Q56" s="4"/>
      <c r="R56" s="4"/>
      <c r="S56" s="4"/>
      <c r="T56" s="4"/>
    </row>
    <row r="57" spans="1:70" s="3" customFormat="1" ht="15" customHeight="1" x14ac:dyDescent="0.25">
      <c r="A57" s="7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4"/>
      <c r="M57" s="4"/>
      <c r="N57" s="4"/>
      <c r="O57" s="4"/>
      <c r="P57" s="4"/>
      <c r="Q57" s="4"/>
      <c r="R57" s="4"/>
      <c r="S57" s="4"/>
      <c r="T57" s="4"/>
    </row>
    <row r="58" spans="1:70" s="3" customFormat="1" ht="15" customHeight="1" x14ac:dyDescent="0.25">
      <c r="A58" s="8" t="s">
        <v>13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4"/>
      <c r="M58" s="4"/>
      <c r="N58" s="4"/>
      <c r="O58" s="4"/>
      <c r="P58" s="4"/>
      <c r="Q58" s="4"/>
      <c r="R58" s="4"/>
      <c r="S58" s="4"/>
      <c r="T58" s="4"/>
    </row>
    <row r="59" spans="1:70" s="3" customFormat="1" ht="15" customHeight="1" x14ac:dyDescent="0.25">
      <c r="A59" s="8" t="s">
        <v>14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4"/>
      <c r="M59" s="4"/>
      <c r="N59" s="4"/>
      <c r="O59" s="4"/>
      <c r="P59" s="4"/>
      <c r="Q59" s="4"/>
      <c r="R59" s="4"/>
      <c r="S59" s="4"/>
      <c r="T59" s="4"/>
    </row>
    <row r="60" spans="1:70" s="3" customFormat="1" ht="15" customHeight="1" x14ac:dyDescent="0.25">
      <c r="A60" s="8" t="s">
        <v>10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4"/>
      <c r="M60" s="4"/>
      <c r="N60" s="4"/>
      <c r="O60" s="4"/>
      <c r="P60" s="4"/>
      <c r="Q60" s="4"/>
      <c r="R60" s="4"/>
      <c r="S60" s="4"/>
      <c r="T60" s="4"/>
    </row>
    <row r="61" spans="1:70" s="3" customFormat="1" ht="1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4"/>
      <c r="M61" s="4"/>
      <c r="N61" s="4"/>
      <c r="O61" s="4"/>
      <c r="P61" s="4"/>
      <c r="Q61" s="4"/>
      <c r="R61" s="4"/>
      <c r="S61" s="4"/>
      <c r="T61" s="4"/>
    </row>
    <row r="62" spans="1:70" s="3" customFormat="1" ht="15" customHeight="1" x14ac:dyDescent="0.25">
      <c r="A62" s="6" t="s">
        <v>177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4"/>
      <c r="M62" s="4"/>
      <c r="N62" s="4"/>
      <c r="O62" s="4"/>
      <c r="P62" s="4"/>
      <c r="Q62" s="4"/>
      <c r="R62" s="4"/>
      <c r="S62" s="4"/>
      <c r="T62" s="4"/>
    </row>
    <row r="63" spans="1:70" s="3" customFormat="1" ht="15" customHeight="1" x14ac:dyDescent="0.25">
      <c r="A63" s="6" t="s">
        <v>178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4"/>
      <c r="M63" s="4"/>
      <c r="N63" s="4"/>
      <c r="O63" s="4"/>
      <c r="P63" s="4"/>
      <c r="Q63" s="4"/>
      <c r="R63" s="4"/>
      <c r="S63" s="4"/>
      <c r="T63" s="4"/>
    </row>
    <row r="64" spans="1:70" s="3" customFormat="1" ht="15" customHeight="1" x14ac:dyDescent="0.25">
      <c r="A64" s="6" t="s">
        <v>179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4"/>
      <c r="M64" s="4"/>
      <c r="N64" s="4"/>
      <c r="O64" s="4"/>
      <c r="P64" s="4"/>
      <c r="Q64" s="4"/>
      <c r="R64" s="4"/>
      <c r="S64" s="4"/>
      <c r="T64" s="4"/>
    </row>
    <row r="65" spans="1:20" s="3" customFormat="1" ht="15" customHeight="1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s="3" customFormat="1" ht="1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s="3" customFormat="1" ht="15" customHeight="1" x14ac:dyDescent="0.25">
      <c r="A67" s="5" t="s">
        <v>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s="3" customFormat="1" ht="15" customHeight="1" x14ac:dyDescent="0.25">
      <c r="A68" s="5" t="s">
        <v>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s="3" customFormat="1" ht="15" customHeight="1" x14ac:dyDescent="0.25">
      <c r="A69" s="5" t="s">
        <v>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s="3" customFormat="1" ht="15" customHeight="1" x14ac:dyDescent="0.25">
      <c r="A70" s="5" t="s">
        <v>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s="3" customFormat="1" x14ac:dyDescent="0.25">
      <c r="A71" s="5" t="s">
        <v>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s="3" customFormat="1" x14ac:dyDescent="0.25">
      <c r="A72" s="5" t="s">
        <v>10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s="3" customForma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s="3" customForma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s="3" customForma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s="3" customForma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s="3" customForma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s="3" customForma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s="3" customFormat="1" x14ac:dyDescent="0.25"/>
    <row r="80" spans="1:2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</sheetData>
  <sheetProtection selectLockedCells="1" selectUnlockedCells="1"/>
  <dataConsolidate/>
  <mergeCells count="201">
    <mergeCell ref="AS44:BJ47"/>
    <mergeCell ref="BR1:BR2"/>
    <mergeCell ref="AX1:BB1"/>
    <mergeCell ref="AX2:BB2"/>
    <mergeCell ref="AX3:BB3"/>
    <mergeCell ref="AX4:BB4"/>
    <mergeCell ref="A1:AW4"/>
    <mergeCell ref="T40:Z41"/>
    <mergeCell ref="AA40:AE41"/>
    <mergeCell ref="AF40:AI41"/>
    <mergeCell ref="AJ40:AN41"/>
    <mergeCell ref="AO40:AT40"/>
    <mergeCell ref="AU40:AZ40"/>
    <mergeCell ref="BA40:BB40"/>
    <mergeCell ref="BC40:BD40"/>
    <mergeCell ref="T38:Z39"/>
    <mergeCell ref="AA38:AE39"/>
    <mergeCell ref="AF38:AI39"/>
    <mergeCell ref="AS43:BJ43"/>
    <mergeCell ref="AJ42:AN42"/>
    <mergeCell ref="J40:S42"/>
    <mergeCell ref="A40:H40"/>
    <mergeCell ref="A41:G41"/>
    <mergeCell ref="BE40:BG40"/>
    <mergeCell ref="BH40:BJ40"/>
    <mergeCell ref="BC41:BG41"/>
    <mergeCell ref="BC42:BG42"/>
    <mergeCell ref="BH41:BJ41"/>
    <mergeCell ref="BH42:BJ42"/>
    <mergeCell ref="AF37:AI37"/>
    <mergeCell ref="AJ37:AN37"/>
    <mergeCell ref="AO37:AT37"/>
    <mergeCell ref="AU37:AZ37"/>
    <mergeCell ref="BA37:BB37"/>
    <mergeCell ref="BA38:BB38"/>
    <mergeCell ref="AO41:BB42"/>
    <mergeCell ref="A47:AD47"/>
    <mergeCell ref="AA44:AD44"/>
    <mergeCell ref="AE44:AK44"/>
    <mergeCell ref="AL44:AR44"/>
    <mergeCell ref="A45:G45"/>
    <mergeCell ref="H45:R45"/>
    <mergeCell ref="S45:Z45"/>
    <mergeCell ref="AA45:AD45"/>
    <mergeCell ref="AE45:AK47"/>
    <mergeCell ref="AL45:AR47"/>
    <mergeCell ref="A44:G44"/>
    <mergeCell ref="H44:R44"/>
    <mergeCell ref="S44:Z44"/>
    <mergeCell ref="A46:G46"/>
    <mergeCell ref="H46:R46"/>
    <mergeCell ref="S46:Z46"/>
    <mergeCell ref="AA46:AD46"/>
    <mergeCell ref="A43:AR43"/>
    <mergeCell ref="AU36:AZ36"/>
    <mergeCell ref="BA36:BB36"/>
    <mergeCell ref="BC36:BD36"/>
    <mergeCell ref="A39:S39"/>
    <mergeCell ref="AO35:AT35"/>
    <mergeCell ref="AU35:AZ35"/>
    <mergeCell ref="BA35:BB35"/>
    <mergeCell ref="BC35:BD35"/>
    <mergeCell ref="A37:E38"/>
    <mergeCell ref="F37:I38"/>
    <mergeCell ref="J37:M38"/>
    <mergeCell ref="N37:P38"/>
    <mergeCell ref="Q37:S38"/>
    <mergeCell ref="T37:Z37"/>
    <mergeCell ref="BC37:BD37"/>
    <mergeCell ref="BC38:BD38"/>
    <mergeCell ref="AO39:AT39"/>
    <mergeCell ref="AU39:AZ39"/>
    <mergeCell ref="BA39:BB39"/>
    <mergeCell ref="BC39:BD39"/>
    <mergeCell ref="AJ38:AN39"/>
    <mergeCell ref="AO38:AT38"/>
    <mergeCell ref="AU38:AZ38"/>
    <mergeCell ref="AA37:AE37"/>
    <mergeCell ref="A35:E36"/>
    <mergeCell ref="F35:I36"/>
    <mergeCell ref="J35:M36"/>
    <mergeCell ref="N35:P36"/>
    <mergeCell ref="Q35:S36"/>
    <mergeCell ref="N34:P34"/>
    <mergeCell ref="Q34:S34"/>
    <mergeCell ref="T34:Z35"/>
    <mergeCell ref="AA34:AD35"/>
    <mergeCell ref="T36:AN36"/>
    <mergeCell ref="A33:E34"/>
    <mergeCell ref="F33:I34"/>
    <mergeCell ref="J33:M34"/>
    <mergeCell ref="N33:S33"/>
    <mergeCell ref="T33:AC33"/>
    <mergeCell ref="AD33:AG33"/>
    <mergeCell ref="AH33:AK33"/>
    <mergeCell ref="AL33:AN33"/>
    <mergeCell ref="AH32:AK32"/>
    <mergeCell ref="AL32:AN32"/>
    <mergeCell ref="A32:J32"/>
    <mergeCell ref="K32:M32"/>
    <mergeCell ref="N32:P32"/>
    <mergeCell ref="Q32:S32"/>
    <mergeCell ref="T32:AC32"/>
    <mergeCell ref="AD32:AG32"/>
    <mergeCell ref="AE34:AI35"/>
    <mergeCell ref="AJ34:AN35"/>
    <mergeCell ref="A31:S31"/>
    <mergeCell ref="T31:AN31"/>
    <mergeCell ref="AO31:BJ31"/>
    <mergeCell ref="A30:I30"/>
    <mergeCell ref="J30:S30"/>
    <mergeCell ref="T30:Z30"/>
    <mergeCell ref="AA30:AC30"/>
    <mergeCell ref="AD30:AJ30"/>
    <mergeCell ref="AK30:AN30"/>
    <mergeCell ref="A14:BJ14"/>
    <mergeCell ref="A15:S15"/>
    <mergeCell ref="T15:AN15"/>
    <mergeCell ref="AO15:BJ15"/>
    <mergeCell ref="A16:S29"/>
    <mergeCell ref="T16:AN29"/>
    <mergeCell ref="AO16:BJ29"/>
    <mergeCell ref="AO30:AS30"/>
    <mergeCell ref="AT30:AY30"/>
    <mergeCell ref="AZ30:BD30"/>
    <mergeCell ref="BE30:BJ30"/>
    <mergeCell ref="AA10:AM10"/>
    <mergeCell ref="AN10:AT10"/>
    <mergeCell ref="AU10:BC10"/>
    <mergeCell ref="BD10:BJ10"/>
    <mergeCell ref="AU12:BD12"/>
    <mergeCell ref="BE12:BJ12"/>
    <mergeCell ref="M13:T13"/>
    <mergeCell ref="U13:Z13"/>
    <mergeCell ref="AA13:AI13"/>
    <mergeCell ref="AJ13:AM13"/>
    <mergeCell ref="AN13:AR13"/>
    <mergeCell ref="AS13:AV13"/>
    <mergeCell ref="AW13:BA13"/>
    <mergeCell ref="BB13:BE13"/>
    <mergeCell ref="M12:T12"/>
    <mergeCell ref="U12:AK12"/>
    <mergeCell ref="AL12:AP12"/>
    <mergeCell ref="AQ12:AT12"/>
    <mergeCell ref="BF13:BJ13"/>
    <mergeCell ref="BC1:BJ1"/>
    <mergeCell ref="BC2:BF2"/>
    <mergeCell ref="BG2:BJ2"/>
    <mergeCell ref="BC3:BE3"/>
    <mergeCell ref="BG3:BI3"/>
    <mergeCell ref="BC4:BE4"/>
    <mergeCell ref="BG4:BI4"/>
    <mergeCell ref="A5:L5"/>
    <mergeCell ref="M5:BJ5"/>
    <mergeCell ref="A6:L13"/>
    <mergeCell ref="M6:T6"/>
    <mergeCell ref="U6:AT6"/>
    <mergeCell ref="AU6:BC6"/>
    <mergeCell ref="BD6:BJ6"/>
    <mergeCell ref="M8:T8"/>
    <mergeCell ref="U8:AC8"/>
    <mergeCell ref="AD8:AF8"/>
    <mergeCell ref="AG8:AM8"/>
    <mergeCell ref="AN8:AP8"/>
    <mergeCell ref="AQ8:AW8"/>
    <mergeCell ref="AX8:AZ8"/>
    <mergeCell ref="BA8:BJ8"/>
    <mergeCell ref="M9:BJ9"/>
    <mergeCell ref="M7:AE7"/>
    <mergeCell ref="AF7:BJ7"/>
    <mergeCell ref="M11:T11"/>
    <mergeCell ref="U11:AC11"/>
    <mergeCell ref="AD11:AK11"/>
    <mergeCell ref="AL11:AT11"/>
    <mergeCell ref="AU11:BB11"/>
    <mergeCell ref="BC11:BJ11"/>
    <mergeCell ref="M10:T10"/>
    <mergeCell ref="U10:Z10"/>
    <mergeCell ref="BE32:BG33"/>
    <mergeCell ref="BH32:BJ33"/>
    <mergeCell ref="BE34:BG34"/>
    <mergeCell ref="BH34:BJ34"/>
    <mergeCell ref="BE35:BG35"/>
    <mergeCell ref="BE36:BG36"/>
    <mergeCell ref="BE37:BG37"/>
    <mergeCell ref="BE38:BG38"/>
    <mergeCell ref="BE39:BG39"/>
    <mergeCell ref="BH35:BJ35"/>
    <mergeCell ref="BH36:BJ36"/>
    <mergeCell ref="BH37:BJ37"/>
    <mergeCell ref="BH38:BJ38"/>
    <mergeCell ref="BH39:BJ39"/>
    <mergeCell ref="AO32:AT33"/>
    <mergeCell ref="AU32:AZ33"/>
    <mergeCell ref="BA32:BB33"/>
    <mergeCell ref="BC32:BD33"/>
    <mergeCell ref="BC34:BD34"/>
    <mergeCell ref="AO34:AT34"/>
    <mergeCell ref="AU34:AZ34"/>
    <mergeCell ref="BA34:BB34"/>
    <mergeCell ref="AO36:AT36"/>
  </mergeCells>
  <conditionalFormatting sqref="AJ38">
    <cfRule type="cellIs" dxfId="5" priority="5" operator="equal">
      <formula>0.85</formula>
    </cfRule>
    <cfRule type="cellIs" dxfId="4" priority="6" operator="greaterThan">
      <formula>0.85</formula>
    </cfRule>
    <cfRule type="cellIs" dxfId="3" priority="7" operator="lessThan">
      <formula>0.85</formula>
    </cfRule>
  </conditionalFormatting>
  <conditionalFormatting sqref="AJ40:AN41">
    <cfRule type="cellIs" dxfId="2" priority="2" operator="lessThan">
      <formula>0.85</formula>
    </cfRule>
    <cfRule type="cellIs" dxfId="1" priority="3" operator="greaterThan">
      <formula>0.85</formula>
    </cfRule>
    <cfRule type="cellIs" dxfId="0" priority="4" operator="equal">
      <formula>0.85</formula>
    </cfRule>
  </conditionalFormatting>
  <dataValidations count="28">
    <dataValidation allowBlank="1" showInputMessage="1" showErrorMessage="1" prompt="If select mm, Kg must be selected too." sqref="BJ4" xr:uid="{00000000-0002-0000-0300-000000000000}"/>
    <dataValidation allowBlank="1" showInputMessage="1" showErrorMessage="1" prompt="If select Kg, mm must be selected too." sqref="BJ3" xr:uid="{00000000-0002-0000-0300-000001000000}"/>
    <dataValidation allowBlank="1" showInputMessage="1" showErrorMessage="1" prompt="If select Inches, Lbs must be selected too." sqref="BF4" xr:uid="{00000000-0002-0000-0300-000002000000}"/>
    <dataValidation allowBlank="1" showInputMessage="1" showErrorMessage="1" prompt="If select Lbs, Inches must be selected too." sqref="BF3" xr:uid="{00000000-0002-0000-0300-000003000000}"/>
    <dataValidation allowBlank="1" showInputMessage="1" showErrorMessage="1" prompt="LENGTH_x000a_" sqref="AN13:AR13" xr:uid="{00000000-0002-0000-0300-000004000000}"/>
    <dataValidation allowBlank="1" showInputMessage="1" showErrorMessage="1" prompt="Weight_x000a_" sqref="U13:Z13" xr:uid="{00000000-0002-0000-0300-000005000000}"/>
    <dataValidation type="list" allowBlank="1" showInputMessage="1" showErrorMessage="1" sqref="AQ12" xr:uid="{00000000-0002-0000-0300-000006000000}">
      <formula1>$A$57:$A$60</formula1>
    </dataValidation>
    <dataValidation allowBlank="1" showInputMessage="1" showErrorMessage="1" prompt="PHOTO NOT TO EXCEED 300 Kb" sqref="A5 A16:BJ29 A6:L13" xr:uid="{00000000-0002-0000-0300-000007000000}"/>
    <dataValidation type="list" allowBlank="1" showInputMessage="1" showErrorMessage="1" sqref="U10" xr:uid="{00000000-0002-0000-0300-000008000000}">
      <formula1>$A$62:$A$64</formula1>
    </dataValidation>
    <dataValidation type="list" allowBlank="1" showInputMessage="1" showErrorMessage="1" sqref="AN10" xr:uid="{00000000-0002-0000-0300-000009000000}">
      <formula1>$A$67:$A$71</formula1>
    </dataValidation>
    <dataValidation allowBlank="1" showInputMessage="1" showErrorMessage="1" prompt="OVERALL UNIT LOAD HEIGHT" sqref="AL33:AN33" xr:uid="{00000000-0002-0000-0300-00000B000000}"/>
    <dataValidation allowBlank="1" showInputMessage="1" showErrorMessage="1" prompt="OVERALL UNIT LOAD WIDTH" sqref="AH33:AK33" xr:uid="{00000000-0002-0000-0300-00000C000000}"/>
    <dataValidation allowBlank="1" showInputMessage="1" showErrorMessage="1" prompt="OVERALL UNIT LOAD LENGTH" sqref="AD33:AG33" xr:uid="{00000000-0002-0000-0300-00000D000000}"/>
    <dataValidation allowBlank="1" showInputMessage="1" showErrorMessage="1" prompt="PALLET ONLY HEIGHT" sqref="AL32:AN32" xr:uid="{00000000-0002-0000-0300-00000E000000}"/>
    <dataValidation allowBlank="1" showInputMessage="1" showErrorMessage="1" prompt="PALLET ONLY WIDTH" sqref="AH32:AK32" xr:uid="{00000000-0002-0000-0300-00000F000000}"/>
    <dataValidation allowBlank="1" showInputMessage="1" showErrorMessage="1" prompt="PALLET ONLY LENGTH" sqref="AD32:AG32" xr:uid="{00000000-0002-0000-0300-000010000000}"/>
    <dataValidation allowBlank="1" showInputMessage="1" showErrorMessage="1" prompt="SINGLE CARTON HEIGHT" sqref="Q32:S32" xr:uid="{00000000-0002-0000-0300-000011000000}"/>
    <dataValidation allowBlank="1" showInputMessage="1" showErrorMessage="1" prompt="SINGLE CARTON WIDTH" sqref="N32:P32" xr:uid="{00000000-0002-0000-0300-000012000000}"/>
    <dataValidation allowBlank="1" showInputMessage="1" showErrorMessage="1" prompt="SINGLE CARTON LENGTH_x000a_" sqref="K32:M32" xr:uid="{00000000-0002-0000-0300-000013000000}"/>
    <dataValidation allowBlank="1" showInputMessage="1" showErrorMessage="1" prompt="HEIGHT" sqref="BF13:BJ13" xr:uid="{00000000-0002-0000-0300-000014000000}"/>
    <dataValidation allowBlank="1" showInputMessage="1" showErrorMessage="1" prompt="WIDTH" sqref="AW13:BA13" xr:uid="{00000000-0002-0000-0300-000015000000}"/>
    <dataValidation allowBlank="1" showInputMessage="1" showErrorMessage="1" prompt="Enter weight per single unit" sqref="BC34:BD40" xr:uid="{00000000-0002-0000-0300-000016000000}"/>
    <dataValidation allowBlank="1" showInputMessage="1" showErrorMessage="1" prompt="Enter total quantity per unit load" sqref="BA34:BB40" xr:uid="{00000000-0002-0000-0300-000017000000}"/>
    <dataValidation allowBlank="1" showInputMessage="1" showErrorMessage="1" prompt="Weight" sqref="F35:I38 N35:S38" xr:uid="{00000000-0002-0000-0300-000018000000}"/>
    <dataValidation allowBlank="1" showInputMessage="1" showErrorMessage="1" prompt="Complete Unit Load Density (number of parts per Unit Load)" sqref="AJ34" xr:uid="{00000000-0002-0000-0300-000019000000}"/>
    <dataValidation allowBlank="1" showInputMessage="1" showErrorMessage="1" prompt="Complete Single Carton Density (number of parts per carton) if applicable" sqref="AA34" xr:uid="{00000000-0002-0000-0300-00001A000000}"/>
    <dataValidation allowBlank="1" showInputMessage="1" showErrorMessage="1" prompt="FOR EXAMPLE: 32 ECT / FLUTE C" sqref="J30:S30" xr:uid="{00000000-0002-0000-0300-00001B000000}"/>
    <dataValidation allowBlank="1" showErrorMessage="1" sqref="BE34:BJ40 BC41:BJ42" xr:uid="{9D097C09-9F4B-4BC2-A45C-1D32DE695A56}"/>
  </dataValidations>
  <hyperlinks>
    <hyperlink ref="BA8" r:id="rId1" xr:uid="{00000000-0004-0000-0300-000000000000}"/>
  </hyperlinks>
  <printOptions horizontalCentered="1" verticalCentered="1"/>
  <pageMargins left="0.25" right="0.25" top="0.25" bottom="0.3" header="0.24" footer="0.3"/>
  <pageSetup orientation="landscape" r:id="rId2"/>
  <headerFooter>
    <oddHeader>&amp;R&amp;"Calibri"&amp;12&amp;K000000 Internal&amp;1#_x000D_</oddHeader>
  </headerFooter>
  <customProperties>
    <customPr name="_pios_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56</xdr:col>
                    <xdr:colOff>7620</xdr:colOff>
                    <xdr:row>10</xdr:row>
                    <xdr:rowOff>106680</xdr:rowOff>
                  </from>
                  <to>
                    <xdr:col>58</xdr:col>
                    <xdr:colOff>45720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59</xdr:col>
                    <xdr:colOff>30480</xdr:colOff>
                    <xdr:row>10</xdr:row>
                    <xdr:rowOff>106680</xdr:rowOff>
                  </from>
                  <to>
                    <xdr:col>61</xdr:col>
                    <xdr:colOff>114300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locked="0" defaultSize="0" autoFill="0" autoLine="0" autoPict="0">
                <anchor moveWithCells="1">
                  <from>
                    <xdr:col>29</xdr:col>
                    <xdr:colOff>114300</xdr:colOff>
                    <xdr:row>43</xdr:row>
                    <xdr:rowOff>114300</xdr:rowOff>
                  </from>
                  <to>
                    <xdr:col>36</xdr:col>
                    <xdr:colOff>30480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locked="0" defaultSize="0" autoFill="0" autoLine="0" autoPict="0">
                <anchor moveWithCells="1">
                  <from>
                    <xdr:col>36</xdr:col>
                    <xdr:colOff>114300</xdr:colOff>
                    <xdr:row>43</xdr:row>
                    <xdr:rowOff>114300</xdr:rowOff>
                  </from>
                  <to>
                    <xdr:col>43</xdr:col>
                    <xdr:colOff>30480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29</xdr:col>
                    <xdr:colOff>114300</xdr:colOff>
                    <xdr:row>45</xdr:row>
                    <xdr:rowOff>106680</xdr:rowOff>
                  </from>
                  <to>
                    <xdr:col>37</xdr:col>
                    <xdr:colOff>68580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Check Box 7">
              <controlPr defaultSize="0" autoFill="0" autoLine="0" autoPict="0">
                <anchor moveWithCells="1">
                  <from>
                    <xdr:col>36</xdr:col>
                    <xdr:colOff>114300</xdr:colOff>
                    <xdr:row>45</xdr:row>
                    <xdr:rowOff>106680</xdr:rowOff>
                  </from>
                  <to>
                    <xdr:col>44</xdr:col>
                    <xdr:colOff>68580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Check Box 8">
              <controlPr defaultSize="0" autoFill="0" autoLine="0" autoPict="0">
                <anchor moveWithCells="1">
                  <from>
                    <xdr:col>29</xdr:col>
                    <xdr:colOff>114300</xdr:colOff>
                    <xdr:row>44</xdr:row>
                    <xdr:rowOff>106680</xdr:rowOff>
                  </from>
                  <to>
                    <xdr:col>36</xdr:col>
                    <xdr:colOff>114300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Check Box 9">
              <controlPr defaultSize="0" autoFill="0" autoLine="0" autoPict="0">
                <anchor moveWithCells="1">
                  <from>
                    <xdr:col>36</xdr:col>
                    <xdr:colOff>114300</xdr:colOff>
                    <xdr:row>44</xdr:row>
                    <xdr:rowOff>106680</xdr:rowOff>
                  </from>
                  <to>
                    <xdr:col>43</xdr:col>
                    <xdr:colOff>114300</xdr:colOff>
                    <xdr:row>46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Supplier Pkg Form v.7</vt:lpstr>
      <vt:lpstr>Convert to english units</vt:lpstr>
      <vt:lpstr>Convert to metric units</vt:lpstr>
      <vt:lpstr>Sample and fill in instructions</vt:lpstr>
      <vt:lpstr>'Convert to english units'!Print_Area</vt:lpstr>
      <vt:lpstr>'Convert to metric units'!Print_Area</vt:lpstr>
      <vt:lpstr>'Sample and fill in instructions'!Print_Area</vt:lpstr>
      <vt:lpstr>'Supplier Pkg Form v.7'!Print_Area</vt:lpstr>
    </vt:vector>
  </TitlesOfParts>
  <Company>TRW Automotive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 DiGio</dc:creator>
  <cp:lastModifiedBy>DANIELA BEATRICE CRISTINA CHIRVASA TMS RPLL</cp:lastModifiedBy>
  <cp:lastPrinted>2021-02-25T19:07:08Z</cp:lastPrinted>
  <dcterms:created xsi:type="dcterms:W3CDTF">2015-03-25T13:54:07Z</dcterms:created>
  <dcterms:modified xsi:type="dcterms:W3CDTF">2025-02-12T15:18:33Z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7294a1c8-9899-41e7-8f6e-8b1b3c79592a_Enabled">
    <vt:lpwstr>true</vt:lpwstr>
  </property>
  <property fmtid="{D5CDD505-2E9C-101B-9397-08002B2CF9AE}" pid="4" name="MSIP_Label_7294a1c8-9899-41e7-8f6e-8b1b3c79592a_SetDate">
    <vt:lpwstr>2022-05-18T18:05:16Z</vt:lpwstr>
  </property>
  <property fmtid="{D5CDD505-2E9C-101B-9397-08002B2CF9AE}" pid="5" name="MSIP_Label_7294a1c8-9899-41e7-8f6e-8b1b3c79592a_Method">
    <vt:lpwstr>Privileged</vt:lpwstr>
  </property>
  <property fmtid="{D5CDD505-2E9C-101B-9397-08002B2CF9AE}" pid="6" name="MSIP_Label_7294a1c8-9899-41e7-8f6e-8b1b3c79592a_Name">
    <vt:lpwstr>Internal sub2 (no marking)</vt:lpwstr>
  </property>
  <property fmtid="{D5CDD505-2E9C-101B-9397-08002B2CF9AE}" pid="7" name="MSIP_Label_7294a1c8-9899-41e7-8f6e-8b1b3c79592a_SiteId">
    <vt:lpwstr>eb70b763-b6d7-4486-8555-8831709a784e</vt:lpwstr>
  </property>
  <property fmtid="{D5CDD505-2E9C-101B-9397-08002B2CF9AE}" pid="8" name="MSIP_Label_7294a1c8-9899-41e7-8f6e-8b1b3c79592a_ActionId">
    <vt:lpwstr>8f03a2ab-b41d-4982-9029-be2c3d4d1206</vt:lpwstr>
  </property>
  <property fmtid="{D5CDD505-2E9C-101B-9397-08002B2CF9AE}" pid="9" name="MSIP_Label_7294a1c8-9899-41e7-8f6e-8b1b3c79592a_ContentBits">
    <vt:lpwstr>0</vt:lpwstr>
  </property>
  <property fmtid="{D5CDD505-2E9C-101B-9397-08002B2CF9AE}" pid="10" name="MSIP_Label_56df0398-45f0-4763-935d-9315a9c00220_Enabled">
    <vt:lpwstr>true</vt:lpwstr>
  </property>
  <property fmtid="{D5CDD505-2E9C-101B-9397-08002B2CF9AE}" pid="11" name="MSIP_Label_56df0398-45f0-4763-935d-9315a9c00220_SetDate">
    <vt:lpwstr>2024-12-13T02:20:41Z</vt:lpwstr>
  </property>
  <property fmtid="{D5CDD505-2E9C-101B-9397-08002B2CF9AE}" pid="12" name="MSIP_Label_56df0398-45f0-4763-935d-9315a9c00220_Method">
    <vt:lpwstr>Privileged</vt:lpwstr>
  </property>
  <property fmtid="{D5CDD505-2E9C-101B-9397-08002B2CF9AE}" pid="13" name="MSIP_Label_56df0398-45f0-4763-935d-9315a9c00220_Name">
    <vt:lpwstr>Internal sub 1</vt:lpwstr>
  </property>
  <property fmtid="{D5CDD505-2E9C-101B-9397-08002B2CF9AE}" pid="14" name="MSIP_Label_56df0398-45f0-4763-935d-9315a9c00220_SiteId">
    <vt:lpwstr>87f9dc52-94b9-4266-8431-8be91e1f699c</vt:lpwstr>
  </property>
  <property fmtid="{D5CDD505-2E9C-101B-9397-08002B2CF9AE}" pid="15" name="MSIP_Label_56df0398-45f0-4763-935d-9315a9c00220_ActionId">
    <vt:lpwstr>e6cd736e-22da-4c3f-832d-bde60abe0ec2</vt:lpwstr>
  </property>
  <property fmtid="{D5CDD505-2E9C-101B-9397-08002B2CF9AE}" pid="16" name="MSIP_Label_56df0398-45f0-4763-935d-9315a9c00220_ContentBits">
    <vt:lpwstr>1</vt:lpwstr>
  </property>
</Properties>
</file>